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ry\A JD Pictures\Cars\"/>
    </mc:Choice>
  </mc:AlternateContent>
  <xr:revisionPtr revIDLastSave="0" documentId="13_ncr:1_{EEB1CA57-FC0E-4779-BCF9-D1402F5294CC}" xr6:coauthVersionLast="47" xr6:coauthVersionMax="47" xr10:uidLastSave="{00000000-0000-0000-0000-000000000000}"/>
  <bookViews>
    <workbookView xWindow="-110" yWindow="-110" windowWidth="19420" windowHeight="10420" tabRatio="633" xr2:uid="{00000000-000D-0000-FFFF-FFFF00000000}"/>
  </bookViews>
  <sheets>
    <sheet name="C900 5 Speed A" sheetId="5" r:id="rId1"/>
    <sheet name="C900 5 Speed B" sheetId="4" r:id="rId2"/>
    <sheet name="V-4 4 Speed" sheetId="2" r:id="rId3"/>
    <sheet name="C900 Tooth Count" sheetId="7" r:id="rId4"/>
    <sheet name="V-4 Tooth Count" sheetId="6" r:id="rId5"/>
  </sheets>
  <definedNames>
    <definedName name="_xlnm.Print_Area" localSheetId="0">'C900 5 Speed A'!$B$1:$N$48</definedName>
    <definedName name="_xlnm.Print_Area" localSheetId="1">'C900 5 Speed B'!$B$1:$N$48</definedName>
    <definedName name="_xlnm.Print_Area" localSheetId="3">'C900 Tooth Count'!$B$1:$F$25</definedName>
    <definedName name="_xlnm.Print_Area" localSheetId="2">'V-4 4 Speed'!$B$1:$L$46</definedName>
    <definedName name="_xlnm.Print_Area" localSheetId="4">'V-4 Tooth Count'!$B$1:$F$26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" l="1"/>
  <c r="F19" i="6"/>
  <c r="F18" i="6"/>
  <c r="K30" i="2"/>
  <c r="N32" i="4"/>
  <c r="N32" i="5"/>
  <c r="K29" i="5"/>
  <c r="J29" i="5"/>
  <c r="K24" i="5"/>
  <c r="C24" i="5"/>
  <c r="E18" i="5"/>
  <c r="L39" i="5" s="1"/>
  <c r="E17" i="5"/>
  <c r="K39" i="5" s="1"/>
  <c r="E16" i="5"/>
  <c r="J39" i="5" s="1"/>
  <c r="E15" i="5"/>
  <c r="I35" i="5" s="1"/>
  <c r="E13" i="5"/>
  <c r="G37" i="5" s="1"/>
  <c r="E12" i="5"/>
  <c r="F36" i="5" s="1"/>
  <c r="E11" i="5"/>
  <c r="E35" i="5" s="1"/>
  <c r="E10" i="5"/>
  <c r="D34" i="5" s="1"/>
  <c r="E9" i="5"/>
  <c r="C38" i="5" s="1"/>
  <c r="K29" i="4"/>
  <c r="J29" i="4"/>
  <c r="K24" i="4"/>
  <c r="C24" i="4"/>
  <c r="E18" i="4"/>
  <c r="L38" i="4" s="1"/>
  <c r="E17" i="4"/>
  <c r="K39" i="4" s="1"/>
  <c r="E16" i="4"/>
  <c r="J39" i="4" s="1"/>
  <c r="E15" i="4"/>
  <c r="I34" i="4" s="1"/>
  <c r="E13" i="4"/>
  <c r="G37" i="4" s="1"/>
  <c r="E12" i="4"/>
  <c r="F36" i="4" s="1"/>
  <c r="E11" i="4"/>
  <c r="E35" i="4" s="1"/>
  <c r="E10" i="4"/>
  <c r="D34" i="4" s="1"/>
  <c r="E9" i="4"/>
  <c r="C37" i="4" s="1"/>
  <c r="K21" i="2"/>
  <c r="K5" i="2"/>
  <c r="K4" i="2"/>
  <c r="K3" i="2"/>
  <c r="K25" i="2"/>
  <c r="J25" i="2"/>
  <c r="C21" i="2"/>
  <c r="E9" i="2"/>
  <c r="D32" i="2" s="1"/>
  <c r="E10" i="2"/>
  <c r="E33" i="2" s="1"/>
  <c r="E11" i="2"/>
  <c r="E34" i="2" s="1"/>
  <c r="E12" i="2"/>
  <c r="F35" i="2" s="1"/>
  <c r="E13" i="2"/>
  <c r="H36" i="2" s="1"/>
  <c r="E14" i="2"/>
  <c r="I34" i="2" s="1"/>
  <c r="F44" i="2" s="1"/>
  <c r="E8" i="2"/>
  <c r="C36" i="2" s="1"/>
  <c r="C38" i="4" l="1"/>
  <c r="M38" i="4"/>
  <c r="N38" i="4" s="1"/>
  <c r="H44" i="2"/>
  <c r="G44" i="2"/>
  <c r="E44" i="2"/>
  <c r="I44" i="2"/>
  <c r="L34" i="5"/>
  <c r="L35" i="5"/>
  <c r="L36" i="5"/>
  <c r="L38" i="5"/>
  <c r="E48" i="5"/>
  <c r="D48" i="5"/>
  <c r="H48" i="5"/>
  <c r="G48" i="5"/>
  <c r="M38" i="5"/>
  <c r="N38" i="5" s="1"/>
  <c r="D29" i="5" s="1"/>
  <c r="E29" i="5" s="1"/>
  <c r="F29" i="5" s="1"/>
  <c r="G29" i="5" s="1"/>
  <c r="H29" i="5" s="1"/>
  <c r="F48" i="5"/>
  <c r="I34" i="5"/>
  <c r="C37" i="5"/>
  <c r="C36" i="5"/>
  <c r="I37" i="5"/>
  <c r="C39" i="5"/>
  <c r="L37" i="5"/>
  <c r="I39" i="5"/>
  <c r="C35" i="5"/>
  <c r="I36" i="5"/>
  <c r="C34" i="5"/>
  <c r="L34" i="4"/>
  <c r="C36" i="4"/>
  <c r="I37" i="4"/>
  <c r="C39" i="4"/>
  <c r="L37" i="4"/>
  <c r="I39" i="4"/>
  <c r="C35" i="4"/>
  <c r="I36" i="4"/>
  <c r="L36" i="4"/>
  <c r="C34" i="4"/>
  <c r="I35" i="4"/>
  <c r="L39" i="4"/>
  <c r="L35" i="4"/>
  <c r="G33" i="2"/>
  <c r="F32" i="2"/>
  <c r="C33" i="2"/>
  <c r="J34" i="2"/>
  <c r="K34" i="2" s="1"/>
  <c r="D24" i="2" s="1"/>
  <c r="E24" i="2" s="1"/>
  <c r="F24" i="2" s="1"/>
  <c r="G24" i="2" s="1"/>
  <c r="H24" i="2" s="1"/>
  <c r="I35" i="2"/>
  <c r="C32" i="2"/>
  <c r="I33" i="2"/>
  <c r="I36" i="2"/>
  <c r="I32" i="2"/>
  <c r="H46" i="4" l="1"/>
  <c r="G46" i="4"/>
  <c r="H43" i="2"/>
  <c r="F43" i="2"/>
  <c r="G43" i="2"/>
  <c r="E43" i="2"/>
  <c r="I43" i="2"/>
  <c r="J32" i="2"/>
  <c r="K32" i="2" s="1"/>
  <c r="D22" i="2" s="1"/>
  <c r="E22" i="2" s="1"/>
  <c r="F22" i="2" s="1"/>
  <c r="G22" i="2" s="1"/>
  <c r="H22" i="2" s="1"/>
  <c r="H42" i="2"/>
  <c r="F42" i="2"/>
  <c r="I42" i="2"/>
  <c r="E42" i="2"/>
  <c r="G42" i="2"/>
  <c r="F45" i="2"/>
  <c r="I45" i="2"/>
  <c r="H45" i="2"/>
  <c r="E45" i="2"/>
  <c r="G45" i="2"/>
  <c r="I46" i="2"/>
  <c r="E46" i="2"/>
  <c r="G46" i="2"/>
  <c r="H46" i="2"/>
  <c r="F46" i="2"/>
  <c r="J36" i="2"/>
  <c r="K36" i="2" s="1"/>
  <c r="D26" i="2" s="1"/>
  <c r="E26" i="2" s="1"/>
  <c r="F26" i="2" s="1"/>
  <c r="G26" i="2" s="1"/>
  <c r="H26" i="2" s="1"/>
  <c r="J35" i="2"/>
  <c r="K35" i="2" s="1"/>
  <c r="D25" i="2" s="1"/>
  <c r="E25" i="2" s="1"/>
  <c r="F25" i="2" s="1"/>
  <c r="G25" i="2" s="1"/>
  <c r="H25" i="2" s="1"/>
  <c r="F44" i="4"/>
  <c r="E44" i="4"/>
  <c r="H44" i="4"/>
  <c r="G44" i="4"/>
  <c r="D44" i="4"/>
  <c r="D29" i="4"/>
  <c r="E29" i="4" s="1"/>
  <c r="F29" i="4" s="1"/>
  <c r="G29" i="4" s="1"/>
  <c r="H29" i="4" s="1"/>
  <c r="G47" i="4"/>
  <c r="H47" i="4"/>
  <c r="D47" i="4"/>
  <c r="E47" i="4"/>
  <c r="F47" i="4"/>
  <c r="H48" i="4"/>
  <c r="D48" i="4"/>
  <c r="E48" i="4"/>
  <c r="F48" i="4"/>
  <c r="G48" i="4"/>
  <c r="M37" i="4"/>
  <c r="N37" i="4" s="1"/>
  <c r="D28" i="4" s="1"/>
  <c r="E28" i="4" s="1"/>
  <c r="F28" i="4" s="1"/>
  <c r="G28" i="4" s="1"/>
  <c r="H28" i="4" s="1"/>
  <c r="E46" i="4"/>
  <c r="D46" i="4"/>
  <c r="D43" i="4"/>
  <c r="F43" i="4"/>
  <c r="E43" i="4"/>
  <c r="H43" i="4"/>
  <c r="G43" i="4"/>
  <c r="F45" i="4"/>
  <c r="D45" i="4"/>
  <c r="H45" i="4"/>
  <c r="G45" i="4"/>
  <c r="E45" i="4"/>
  <c r="F46" i="4"/>
  <c r="H44" i="5"/>
  <c r="G44" i="5"/>
  <c r="D44" i="5"/>
  <c r="F44" i="5"/>
  <c r="E44" i="5"/>
  <c r="M34" i="5"/>
  <c r="N34" i="5" s="1"/>
  <c r="D25" i="5" s="1"/>
  <c r="E25" i="5" s="1"/>
  <c r="F25" i="5" s="1"/>
  <c r="G25" i="5" s="1"/>
  <c r="H25" i="5" s="1"/>
  <c r="G46" i="5"/>
  <c r="M36" i="5"/>
  <c r="N36" i="5" s="1"/>
  <c r="D27" i="5" s="1"/>
  <c r="E27" i="5" s="1"/>
  <c r="F27" i="5" s="1"/>
  <c r="G27" i="5" s="1"/>
  <c r="H27" i="5" s="1"/>
  <c r="F46" i="5"/>
  <c r="E46" i="5"/>
  <c r="D46" i="5"/>
  <c r="H46" i="5"/>
  <c r="H49" i="5"/>
  <c r="G49" i="5"/>
  <c r="F49" i="5"/>
  <c r="E49" i="5"/>
  <c r="D49" i="5"/>
  <c r="M39" i="5"/>
  <c r="N39" i="5" s="1"/>
  <c r="D30" i="5" s="1"/>
  <c r="E30" i="5" s="1"/>
  <c r="F30" i="5" s="1"/>
  <c r="G30" i="5" s="1"/>
  <c r="H30" i="5" s="1"/>
  <c r="D45" i="5"/>
  <c r="H45" i="5"/>
  <c r="G45" i="5"/>
  <c r="F45" i="5"/>
  <c r="M35" i="5"/>
  <c r="N35" i="5" s="1"/>
  <c r="D26" i="5" s="1"/>
  <c r="E26" i="5" s="1"/>
  <c r="F26" i="5" s="1"/>
  <c r="G26" i="5" s="1"/>
  <c r="H26" i="5" s="1"/>
  <c r="E45" i="5"/>
  <c r="H47" i="5"/>
  <c r="M37" i="5"/>
  <c r="N37" i="5" s="1"/>
  <c r="D28" i="5" s="1"/>
  <c r="E28" i="5" s="1"/>
  <c r="F28" i="5" s="1"/>
  <c r="G28" i="5" s="1"/>
  <c r="H28" i="5" s="1"/>
  <c r="G47" i="5"/>
  <c r="E47" i="5"/>
  <c r="F47" i="5"/>
  <c r="D47" i="5"/>
  <c r="M34" i="4"/>
  <c r="N34" i="4" s="1"/>
  <c r="M36" i="4"/>
  <c r="N36" i="4" s="1"/>
  <c r="D27" i="4" s="1"/>
  <c r="E27" i="4" s="1"/>
  <c r="F27" i="4" s="1"/>
  <c r="G27" i="4" s="1"/>
  <c r="H27" i="4" s="1"/>
  <c r="M39" i="4"/>
  <c r="N39" i="4" s="1"/>
  <c r="D30" i="4" s="1"/>
  <c r="E30" i="4" s="1"/>
  <c r="F30" i="4" s="1"/>
  <c r="G30" i="4" s="1"/>
  <c r="H30" i="4" s="1"/>
  <c r="M35" i="4"/>
  <c r="N35" i="4" s="1"/>
  <c r="D26" i="4" s="1"/>
  <c r="E26" i="4" s="1"/>
  <c r="F26" i="4" s="1"/>
  <c r="G26" i="4" s="1"/>
  <c r="H26" i="4" s="1"/>
  <c r="J33" i="2"/>
  <c r="K33" i="2" s="1"/>
  <c r="D23" i="2" s="1"/>
  <c r="E23" i="2" s="1"/>
  <c r="F23" i="2" s="1"/>
  <c r="G23" i="2" s="1"/>
  <c r="H23" i="2" s="1"/>
  <c r="D25" i="4" l="1"/>
  <c r="E25" i="4" s="1"/>
  <c r="F25" i="4" s="1"/>
  <c r="G25" i="4" s="1"/>
  <c r="H25" i="4" s="1"/>
</calcChain>
</file>

<file path=xl/sharedStrings.xml><?xml version="1.0" encoding="utf-8"?>
<sst xmlns="http://schemas.openxmlformats.org/spreadsheetml/2006/main" count="383" uniqueCount="122">
  <si>
    <t>Drive</t>
  </si>
  <si>
    <t>Driven</t>
  </si>
  <si>
    <t>RPM</t>
  </si>
  <si>
    <t>Ring &amp; Pinion</t>
  </si>
  <si>
    <t>Axle</t>
  </si>
  <si>
    <t>Ratio</t>
  </si>
  <si>
    <t>Cluster Input</t>
  </si>
  <si>
    <t>Pinion</t>
  </si>
  <si>
    <t>Primary Chains</t>
  </si>
  <si>
    <t xml:space="preserve"> </t>
  </si>
  <si>
    <t>Engine RPM</t>
  </si>
  <si>
    <t xml:space="preserve">Output </t>
  </si>
  <si>
    <t>Input Speeds</t>
  </si>
  <si>
    <t>Intermediate Input</t>
  </si>
  <si>
    <t>1st - 3rd</t>
  </si>
  <si>
    <t>2nd - 4th</t>
  </si>
  <si>
    <t>3rd - Pinion 3rd</t>
  </si>
  <si>
    <t>4th - Pinion 4th</t>
  </si>
  <si>
    <t>Reverse - Pinion 3rd</t>
  </si>
  <si>
    <t>A</t>
  </si>
  <si>
    <t>I</t>
  </si>
  <si>
    <t>B</t>
  </si>
  <si>
    <t>C</t>
  </si>
  <si>
    <t>D</t>
  </si>
  <si>
    <t>E</t>
  </si>
  <si>
    <t>F</t>
  </si>
  <si>
    <t>G</t>
  </si>
  <si>
    <t>Ref</t>
  </si>
  <si>
    <t>Tire Diameter</t>
  </si>
  <si>
    <t>Inches</t>
  </si>
  <si>
    <t>185/15</t>
  </si>
  <si>
    <t>1st gear</t>
  </si>
  <si>
    <t>*D</t>
  </si>
  <si>
    <t>*G</t>
  </si>
  <si>
    <t>*B</t>
  </si>
  <si>
    <t>*C</t>
  </si>
  <si>
    <t>*E</t>
  </si>
  <si>
    <t>*F</t>
  </si>
  <si>
    <t>2nd Gear</t>
  </si>
  <si>
    <t>3rd Gear</t>
  </si>
  <si>
    <t>4th Gear</t>
  </si>
  <si>
    <t>Reverse</t>
  </si>
  <si>
    <t>Output</t>
  </si>
  <si>
    <t>Tire Dia</t>
  </si>
  <si>
    <t>RPH</t>
  </si>
  <si>
    <t>*</t>
  </si>
  <si>
    <t>/</t>
  </si>
  <si>
    <t xml:space="preserve">     Ring &amp; Pinion Tooth Count Of</t>
  </si>
  <si>
    <t>Ring</t>
  </si>
  <si>
    <t>V-4 Sonett &amp; 2 Stroke Transnission Gear Ratios</t>
  </si>
  <si>
    <t xml:space="preserve">Drive Axle </t>
  </si>
  <si>
    <t>Gear Ratio</t>
  </si>
  <si>
    <t>*H</t>
  </si>
  <si>
    <t>*I</t>
  </si>
  <si>
    <t xml:space="preserve">    Output MPH@ RPM  With </t>
  </si>
  <si>
    <t>Per Hour</t>
  </si>
  <si>
    <t>Tire</t>
  </si>
  <si>
    <t>Size</t>
  </si>
  <si>
    <t>5th Gear</t>
  </si>
  <si>
    <t xml:space="preserve">Direct Input </t>
  </si>
  <si>
    <t>H</t>
  </si>
  <si>
    <t>Idler To Reverse  Gear</t>
  </si>
  <si>
    <t>J</t>
  </si>
  <si>
    <t>*J</t>
  </si>
  <si>
    <t>*K</t>
  </si>
  <si>
    <t>1st Gear</t>
  </si>
  <si>
    <t>*L</t>
  </si>
  <si>
    <t>Tire curmference</t>
  </si>
  <si>
    <t>Unprotect Sheet Password - trans</t>
  </si>
  <si>
    <t>Varriable Manual Inputs In Blue</t>
  </si>
  <si>
    <t>WorksheetProtected</t>
  </si>
  <si>
    <t>Tire Circumference</t>
  </si>
  <si>
    <t>Cluster To Reverse Idler</t>
  </si>
  <si>
    <t>Tire Circ</t>
  </si>
  <si>
    <t>Calculated Miles Per Hour At</t>
  </si>
  <si>
    <t>12" Per</t>
  </si>
  <si>
    <t>Foot</t>
  </si>
  <si>
    <t>5280 Feet</t>
  </si>
  <si>
    <t>Per Mile</t>
  </si>
  <si>
    <t>*60</t>
  </si>
  <si>
    <t>Per Minute</t>
  </si>
  <si>
    <t>Axle Output</t>
  </si>
  <si>
    <t>Transmission Gears</t>
  </si>
  <si>
    <t>Manually Enter Tooth Count On Your C900 Manual</t>
  </si>
  <si>
    <t>To Be Entered Without Unprotecting</t>
  </si>
  <si>
    <t>Worksheet</t>
  </si>
  <si>
    <t>C900 5 Speed Gear Ratios / MPH Calculations</t>
  </si>
  <si>
    <t>MPH</t>
  </si>
  <si>
    <t>1991-1993  including 1994 CV   R&amp;P 9/33</t>
  </si>
  <si>
    <t>1991-1993 Including 94CV    R&amp;P 9/35</t>
  </si>
  <si>
    <t>2 Stroke Ring &amp; Pinion Tooth Count  7/36</t>
  </si>
  <si>
    <t>V-4 Ring &amp; Pinion Tooth Count  8/39</t>
  </si>
  <si>
    <t>Sonett Ring &amp; Pinion Tooth Count  9/42</t>
  </si>
  <si>
    <t>@ Engine</t>
  </si>
  <si>
    <t>RPM Of</t>
  </si>
  <si>
    <t xml:space="preserve">                        Calculated MPH @ Fixed RPM With Grar Ratio Above</t>
  </si>
  <si>
    <t>Enter RPM</t>
  </si>
  <si>
    <t>Enter Inches</t>
  </si>
  <si>
    <t>Enter Tooth Count</t>
  </si>
  <si>
    <t xml:space="preserve">        Enter Tooth Count</t>
  </si>
  <si>
    <t xml:space="preserve">           Enter Tooth Count</t>
  </si>
  <si>
    <t>Axle Output RPM</t>
  </si>
  <si>
    <t>RPM Output</t>
  </si>
  <si>
    <t>@Engine RPM</t>
  </si>
  <si>
    <t>Transmission Worksheet</t>
  </si>
  <si>
    <t>V-4, Sonett &amp; 2 Stroke</t>
  </si>
  <si>
    <t>Circle One:                  Sonett            V-4               2 Stroke</t>
  </si>
  <si>
    <t>Circle One:                  Smooth Case         Ribed Case</t>
  </si>
  <si>
    <t>Gear Tooth Count</t>
  </si>
  <si>
    <t>Owner</t>
  </si>
  <si>
    <t>Date</t>
  </si>
  <si>
    <t>Notes:</t>
  </si>
  <si>
    <t>Cluster to Reverse Idler</t>
  </si>
  <si>
    <t>Idler to Reverse Gear</t>
  </si>
  <si>
    <t xml:space="preserve">      Direct Input</t>
  </si>
  <si>
    <t>C900 5 Speed Manual</t>
  </si>
  <si>
    <t>Serial #</t>
  </si>
  <si>
    <t>Detent:               Internal               External</t>
  </si>
  <si>
    <t>Year:</t>
  </si>
  <si>
    <t>Created By</t>
  </si>
  <si>
    <t>Jerry Danner</t>
  </si>
  <si>
    <t>Worksheet Protected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</si>
</sst>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"/>
    <numFmt numFmtId="166" formatCode="0.0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ashDotDot">
        <color theme="0" tint="-0.14996795556505021"/>
      </left>
      <right style="dashDotDot">
        <color theme="0" tint="-0.14996795556505021"/>
      </right>
      <top/>
      <bottom style="thin">
        <color theme="0" tint="-0.24994659260841701"/>
      </bottom>
      <diagonal/>
    </border>
    <border>
      <left style="dashDotDot">
        <color theme="0" tint="-0.14996795556505021"/>
      </left>
      <right style="dashDotDot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/>
      <diagonal/>
    </border>
    <border>
      <left style="dashDotDot">
        <color theme="0" tint="-0.14993743705557422"/>
      </left>
      <right style="dashDotDot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DotDot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67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2" fontId="0" fillId="0" borderId="2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7" fontId="0" fillId="0" borderId="1" xfId="0" applyNumberFormat="1" applyBorder="1"/>
    <xf numFmtId="167" fontId="0" fillId="0" borderId="2" xfId="0" applyNumberFormat="1" applyBorder="1"/>
    <xf numFmtId="2" fontId="1" fillId="0" borderId="2" xfId="0" applyNumberFormat="1" applyFont="1" applyBorder="1"/>
    <xf numFmtId="167" fontId="0" fillId="0" borderId="0" xfId="0" applyNumberFormat="1" applyAlignment="1">
      <alignment horizontal="center"/>
    </xf>
    <xf numFmtId="0" fontId="4" fillId="0" borderId="0" xfId="0" applyFont="1"/>
    <xf numFmtId="0" fontId="0" fillId="0" borderId="5" xfId="0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1" fillId="0" borderId="2" xfId="0" applyNumberFormat="1" applyFont="1" applyBorder="1"/>
    <xf numFmtId="167" fontId="0" fillId="0" borderId="2" xfId="0" applyNumberFormat="1" applyBorder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0" fillId="0" borderId="5" xfId="0" applyBorder="1"/>
    <xf numFmtId="164" fontId="0" fillId="0" borderId="5" xfId="0" applyNumberFormat="1" applyBorder="1" applyAlignment="1">
      <alignment horizontal="center"/>
    </xf>
    <xf numFmtId="167" fontId="1" fillId="0" borderId="1" xfId="0" applyNumberFormat="1" applyFont="1" applyBorder="1"/>
    <xf numFmtId="167" fontId="1" fillId="0" borderId="0" xfId="0" applyNumberFormat="1" applyFont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quotePrefix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0" fontId="1" fillId="3" borderId="0" xfId="0" applyFont="1" applyFill="1"/>
    <xf numFmtId="3" fontId="1" fillId="2" borderId="12" xfId="0" applyNumberFormat="1" applyFont="1" applyFill="1" applyBorder="1" applyAlignment="1">
      <alignment horizontal="center"/>
    </xf>
    <xf numFmtId="0" fontId="1" fillId="3" borderId="24" xfId="0" applyFont="1" applyFill="1" applyBorder="1"/>
    <xf numFmtId="0" fontId="3" fillId="3" borderId="25" xfId="0" applyFont="1" applyFill="1" applyBorder="1" applyAlignment="1">
      <alignment horizontal="left"/>
    </xf>
    <xf numFmtId="0" fontId="1" fillId="3" borderId="26" xfId="0" applyFont="1" applyFill="1" applyBorder="1"/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1" fillId="3" borderId="29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0" fillId="3" borderId="24" xfId="0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0" fillId="3" borderId="29" xfId="0" applyFill="1" applyBorder="1"/>
    <xf numFmtId="3" fontId="1" fillId="0" borderId="0" xfId="0" applyNumberFormat="1" applyFont="1"/>
    <xf numFmtId="165" fontId="1" fillId="2" borderId="12" xfId="0" applyNumberFormat="1" applyFont="1" applyFill="1" applyBorder="1"/>
    <xf numFmtId="0" fontId="1" fillId="0" borderId="1" xfId="0" applyFont="1" applyBorder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1" fillId="0" borderId="2" xfId="0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1" fillId="2" borderId="19" xfId="0" applyNumberFormat="1" applyFont="1" applyFill="1" applyBorder="1"/>
    <xf numFmtId="165" fontId="1" fillId="2" borderId="20" xfId="0" applyNumberFormat="1" applyFont="1" applyFill="1" applyBorder="1"/>
    <xf numFmtId="165" fontId="1" fillId="2" borderId="21" xfId="0" applyNumberFormat="1" applyFont="1" applyFill="1" applyBorder="1"/>
    <xf numFmtId="2" fontId="0" fillId="0" borderId="1" xfId="0" applyNumberFormat="1" applyBorder="1"/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3" fontId="1" fillId="0" borderId="12" xfId="0" applyNumberFormat="1" applyFont="1" applyBorder="1" applyAlignment="1">
      <alignment horizontal="center"/>
    </xf>
    <xf numFmtId="165" fontId="1" fillId="0" borderId="19" xfId="0" applyNumberFormat="1" applyFont="1" applyBorder="1"/>
    <xf numFmtId="165" fontId="1" fillId="0" borderId="20" xfId="0" applyNumberFormat="1" applyFont="1" applyBorder="1"/>
    <xf numFmtId="165" fontId="1" fillId="0" borderId="21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30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2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32" xfId="0" applyNumberFormat="1" applyBorder="1"/>
    <xf numFmtId="2" fontId="0" fillId="0" borderId="0" xfId="0" applyNumberFormat="1" applyAlignment="1">
      <alignment horizontal="center"/>
    </xf>
    <xf numFmtId="4" fontId="0" fillId="0" borderId="26" xfId="0" applyNumberForma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164" fontId="0" fillId="0" borderId="3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quotePrefix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0" xfId="0" applyFont="1" applyAlignment="1">
      <alignment horizontal="center" vertical="top"/>
    </xf>
    <xf numFmtId="4" fontId="0" fillId="0" borderId="16" xfId="0" applyNumberFormat="1" applyBorder="1"/>
    <xf numFmtId="4" fontId="0" fillId="0" borderId="0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9947-046C-4FD3-BA95-7ADB7F93CD86}">
  <sheetPr>
    <tabColor rgb="FF0070C0"/>
    <pageSetUpPr fitToPage="1"/>
  </sheetPr>
  <dimension ref="B1:Q50"/>
  <sheetViews>
    <sheetView tabSelected="1" zoomScale="85" zoomScaleNormal="85" workbookViewId="0"/>
  </sheetViews>
  <sheetFormatPr defaultRowHeight="14.5" x14ac:dyDescent="0.35"/>
  <cols>
    <col min="2" max="2" width="20.90625" customWidth="1"/>
    <col min="3" max="4" width="9.6328125" style="1" customWidth="1"/>
    <col min="5" max="5" width="11.90625" style="1" customWidth="1"/>
    <col min="6" max="6" width="10.54296875" style="1" customWidth="1"/>
    <col min="7" max="7" width="11.453125" customWidth="1"/>
    <col min="8" max="16" width="9.6328125" customWidth="1"/>
    <col min="17" max="17" width="6.6328125" customWidth="1"/>
  </cols>
  <sheetData>
    <row r="1" spans="2:11" ht="33" customHeight="1" x14ac:dyDescent="0.65">
      <c r="B1" s="27" t="s">
        <v>86</v>
      </c>
    </row>
    <row r="2" spans="2:11" ht="33" customHeight="1" x14ac:dyDescent="0.35">
      <c r="B2" s="166" t="s">
        <v>88</v>
      </c>
      <c r="C2" s="166"/>
      <c r="D2" s="166"/>
      <c r="E2" s="166"/>
      <c r="F2" s="166"/>
      <c r="G2" s="166"/>
      <c r="H2" s="166"/>
    </row>
    <row r="4" spans="2:11" x14ac:dyDescent="0.35">
      <c r="B4" s="14" t="s">
        <v>12</v>
      </c>
      <c r="C4" s="15"/>
      <c r="D4" s="15"/>
      <c r="E4" s="15"/>
      <c r="G4" s="14" t="s">
        <v>83</v>
      </c>
      <c r="H4" s="14"/>
      <c r="I4" s="14"/>
      <c r="J4" s="14"/>
      <c r="K4" s="45"/>
    </row>
    <row r="5" spans="2:11" x14ac:dyDescent="0.35">
      <c r="B5" s="14" t="s">
        <v>10</v>
      </c>
      <c r="C5" s="30">
        <v>2700</v>
      </c>
      <c r="D5" s="91" t="s">
        <v>96</v>
      </c>
      <c r="E5" s="15"/>
      <c r="G5" s="14" t="s">
        <v>82</v>
      </c>
      <c r="H5" s="14"/>
      <c r="I5" s="14"/>
      <c r="K5" s="26"/>
    </row>
    <row r="6" spans="2:11" x14ac:dyDescent="0.35">
      <c r="B6" s="14" t="s">
        <v>71</v>
      </c>
      <c r="C6" s="31">
        <v>75.25</v>
      </c>
      <c r="D6" s="91" t="s">
        <v>97</v>
      </c>
      <c r="E6" s="15"/>
      <c r="K6" s="26"/>
    </row>
    <row r="7" spans="2:11" x14ac:dyDescent="0.35">
      <c r="B7" s="14"/>
      <c r="C7" s="15"/>
      <c r="D7" s="15"/>
      <c r="E7" s="15"/>
      <c r="H7" s="147" t="s">
        <v>69</v>
      </c>
      <c r="I7" s="147"/>
      <c r="J7" s="147"/>
      <c r="K7" s="62"/>
    </row>
    <row r="8" spans="2:11" x14ac:dyDescent="0.35">
      <c r="B8" s="92" t="s">
        <v>99</v>
      </c>
      <c r="C8" s="17" t="s">
        <v>0</v>
      </c>
      <c r="D8" s="17" t="s">
        <v>1</v>
      </c>
      <c r="E8" s="17" t="s">
        <v>5</v>
      </c>
      <c r="F8" s="17" t="s">
        <v>27</v>
      </c>
      <c r="G8" s="2"/>
      <c r="H8" s="57" t="s">
        <v>84</v>
      </c>
      <c r="I8" s="57"/>
      <c r="J8" s="57"/>
      <c r="K8" s="62"/>
    </row>
    <row r="9" spans="2:11" x14ac:dyDescent="0.35">
      <c r="B9" s="5" t="s">
        <v>8</v>
      </c>
      <c r="C9" s="51">
        <v>32</v>
      </c>
      <c r="D9" s="52">
        <v>25</v>
      </c>
      <c r="E9" s="6">
        <f>C9/D9</f>
        <v>1.28</v>
      </c>
      <c r="F9" s="48" t="s">
        <v>19</v>
      </c>
      <c r="H9" s="57" t="s">
        <v>85</v>
      </c>
      <c r="I9" s="57"/>
      <c r="J9" s="57"/>
      <c r="K9" s="62"/>
    </row>
    <row r="10" spans="2:11" x14ac:dyDescent="0.35">
      <c r="B10" s="9" t="s">
        <v>31</v>
      </c>
      <c r="C10" s="53">
        <v>16</v>
      </c>
      <c r="D10" s="54">
        <v>30</v>
      </c>
      <c r="E10" s="10">
        <f t="shared" ref="E10:E18" si="0">C10/D10</f>
        <v>0.53333333333333333</v>
      </c>
      <c r="F10" s="49" t="s">
        <v>21</v>
      </c>
    </row>
    <row r="11" spans="2:11" x14ac:dyDescent="0.35">
      <c r="B11" s="9" t="s">
        <v>38</v>
      </c>
      <c r="C11" s="53">
        <v>22</v>
      </c>
      <c r="D11" s="54">
        <v>24</v>
      </c>
      <c r="E11" s="10">
        <f t="shared" si="0"/>
        <v>0.91666666666666663</v>
      </c>
      <c r="F11" s="49" t="s">
        <v>22</v>
      </c>
      <c r="H11" s="36" t="s">
        <v>121</v>
      </c>
      <c r="I11" s="37"/>
      <c r="J11" s="38"/>
    </row>
    <row r="12" spans="2:11" x14ac:dyDescent="0.35">
      <c r="B12" s="9" t="s">
        <v>39</v>
      </c>
      <c r="C12" s="53">
        <v>28</v>
      </c>
      <c r="D12" s="54">
        <v>20</v>
      </c>
      <c r="E12" s="10">
        <f t="shared" si="0"/>
        <v>1.4</v>
      </c>
      <c r="F12" s="49" t="s">
        <v>23</v>
      </c>
      <c r="H12" s="39" t="s">
        <v>68</v>
      </c>
      <c r="I12" s="40"/>
      <c r="J12" s="41"/>
    </row>
    <row r="13" spans="2:11" x14ac:dyDescent="0.35">
      <c r="B13" s="42" t="s">
        <v>40</v>
      </c>
      <c r="C13" s="46">
        <v>31</v>
      </c>
      <c r="D13" s="47">
        <v>16</v>
      </c>
      <c r="E13" s="43">
        <f t="shared" si="0"/>
        <v>1.9375</v>
      </c>
      <c r="F13" s="50" t="s">
        <v>24</v>
      </c>
      <c r="H13" s="14"/>
      <c r="I13" s="14"/>
      <c r="J13" s="14"/>
    </row>
    <row r="14" spans="2:11" x14ac:dyDescent="0.35">
      <c r="B14" s="9" t="s">
        <v>58</v>
      </c>
      <c r="C14" s="148" t="s">
        <v>59</v>
      </c>
      <c r="D14" s="148"/>
      <c r="E14" s="10"/>
      <c r="F14" s="49" t="s">
        <v>25</v>
      </c>
      <c r="K14" s="14" t="s">
        <v>50</v>
      </c>
    </row>
    <row r="15" spans="2:11" x14ac:dyDescent="0.35">
      <c r="B15" s="9" t="s">
        <v>6</v>
      </c>
      <c r="C15" s="55">
        <v>14</v>
      </c>
      <c r="D15" s="52">
        <v>34</v>
      </c>
      <c r="E15" s="10">
        <f t="shared" si="0"/>
        <v>0.41176470588235292</v>
      </c>
      <c r="F15" s="49" t="s">
        <v>26</v>
      </c>
      <c r="J15" s="15" t="s">
        <v>11</v>
      </c>
      <c r="K15" s="15" t="s">
        <v>42</v>
      </c>
    </row>
    <row r="16" spans="2:11" x14ac:dyDescent="0.35">
      <c r="B16" s="9" t="s">
        <v>72</v>
      </c>
      <c r="C16" s="53">
        <v>16</v>
      </c>
      <c r="D16" s="54">
        <v>14</v>
      </c>
      <c r="E16" s="10">
        <f t="shared" si="0"/>
        <v>1.1428571428571428</v>
      </c>
      <c r="F16" s="49" t="s">
        <v>60</v>
      </c>
      <c r="H16" s="14" t="s">
        <v>119</v>
      </c>
      <c r="I16" s="14"/>
      <c r="J16" s="15"/>
      <c r="K16" s="15"/>
    </row>
    <row r="17" spans="2:14" x14ac:dyDescent="0.35">
      <c r="B17" s="9" t="s">
        <v>61</v>
      </c>
      <c r="C17" s="53">
        <v>14</v>
      </c>
      <c r="D17" s="54">
        <v>33</v>
      </c>
      <c r="E17" s="10">
        <f t="shared" si="0"/>
        <v>0.42424242424242425</v>
      </c>
      <c r="F17" s="49" t="s">
        <v>20</v>
      </c>
      <c r="H17" s="14" t="s">
        <v>120</v>
      </c>
      <c r="I17" s="14"/>
      <c r="J17" s="15"/>
      <c r="K17" s="15"/>
    </row>
    <row r="18" spans="2:14" x14ac:dyDescent="0.35">
      <c r="B18" s="9" t="s">
        <v>3</v>
      </c>
      <c r="C18" s="46">
        <v>9</v>
      </c>
      <c r="D18" s="47">
        <v>33</v>
      </c>
      <c r="E18" s="10">
        <f t="shared" si="0"/>
        <v>0.27272727272727271</v>
      </c>
      <c r="F18" s="49" t="s">
        <v>62</v>
      </c>
      <c r="J18" s="15"/>
      <c r="K18" s="15"/>
    </row>
    <row r="19" spans="2:14" x14ac:dyDescent="0.35">
      <c r="C19" s="56"/>
      <c r="D19" s="56"/>
      <c r="E19" s="32"/>
      <c r="J19" s="15"/>
      <c r="K19" s="15"/>
    </row>
    <row r="20" spans="2:14" x14ac:dyDescent="0.35">
      <c r="C20" s="32"/>
      <c r="D20" s="15" t="s">
        <v>50</v>
      </c>
      <c r="E20" s="45" t="s">
        <v>4</v>
      </c>
      <c r="F20" s="26"/>
      <c r="G20" s="4"/>
      <c r="H20" s="4"/>
      <c r="I20" s="4"/>
      <c r="J20" s="4"/>
      <c r="K20" s="4"/>
      <c r="L20" s="4"/>
      <c r="M20" s="4"/>
      <c r="N20" s="4"/>
    </row>
    <row r="21" spans="2:14" x14ac:dyDescent="0.35">
      <c r="D21" s="15" t="s">
        <v>2</v>
      </c>
      <c r="E21" s="15" t="s">
        <v>44</v>
      </c>
      <c r="F21" s="15" t="s">
        <v>45</v>
      </c>
      <c r="G21" s="18" t="s">
        <v>46</v>
      </c>
      <c r="H21" s="18" t="s">
        <v>46</v>
      </c>
      <c r="K21" s="14"/>
    </row>
    <row r="22" spans="2:14" x14ac:dyDescent="0.35">
      <c r="D22" s="15" t="s">
        <v>42</v>
      </c>
      <c r="E22" s="15" t="s">
        <v>42</v>
      </c>
      <c r="F22" s="15" t="s">
        <v>73</v>
      </c>
      <c r="G22" s="29" t="s">
        <v>75</v>
      </c>
      <c r="H22" s="29" t="s">
        <v>77</v>
      </c>
    </row>
    <row r="23" spans="2:14" x14ac:dyDescent="0.35">
      <c r="D23" s="15" t="s">
        <v>80</v>
      </c>
      <c r="E23" s="15" t="s">
        <v>55</v>
      </c>
      <c r="F23" s="15" t="s">
        <v>29</v>
      </c>
      <c r="G23" s="15" t="s">
        <v>76</v>
      </c>
      <c r="H23" s="14" t="s">
        <v>78</v>
      </c>
    </row>
    <row r="24" spans="2:14" x14ac:dyDescent="0.35">
      <c r="B24" s="14" t="s">
        <v>67</v>
      </c>
      <c r="C24" s="15">
        <f>C6</f>
        <v>75.25</v>
      </c>
      <c r="D24" s="18" t="s">
        <v>66</v>
      </c>
      <c r="E24" s="18" t="s">
        <v>79</v>
      </c>
      <c r="F24" s="15"/>
      <c r="G24" s="14"/>
      <c r="H24" s="148" t="s">
        <v>74</v>
      </c>
      <c r="I24" s="148"/>
      <c r="J24" s="148"/>
      <c r="K24" s="16">
        <f>C5</f>
        <v>2700</v>
      </c>
      <c r="L24" t="s">
        <v>2</v>
      </c>
    </row>
    <row r="25" spans="2:14" x14ac:dyDescent="0.35">
      <c r="B25" s="5" t="s">
        <v>31</v>
      </c>
      <c r="C25" s="7"/>
      <c r="D25" s="20">
        <f t="shared" ref="D25:D30" si="1">N34</f>
        <v>206.99037433155078</v>
      </c>
      <c r="E25" s="20">
        <f>D25*60</f>
        <v>12419.422459893047</v>
      </c>
      <c r="F25" s="58">
        <f>C24*E25</f>
        <v>934561.54010695172</v>
      </c>
      <c r="G25" s="60">
        <f>F25/12</f>
        <v>77880.128342245982</v>
      </c>
      <c r="H25" s="77">
        <f>G25/5280</f>
        <v>14.750024307243557</v>
      </c>
    </row>
    <row r="26" spans="2:14" x14ac:dyDescent="0.35">
      <c r="B26" s="9" t="s">
        <v>38</v>
      </c>
      <c r="C26" s="11"/>
      <c r="D26" s="22">
        <f t="shared" si="1"/>
        <v>355.76470588235287</v>
      </c>
      <c r="E26" s="22">
        <f t="shared" ref="E26:E27" si="2">D26*60</f>
        <v>21345.882352941171</v>
      </c>
      <c r="F26" s="59">
        <f>C24*E26</f>
        <v>1606277.6470588231</v>
      </c>
      <c r="G26" s="61">
        <f t="shared" ref="G26:G29" si="3">F26/12</f>
        <v>133856.47058823527</v>
      </c>
      <c r="H26" s="77">
        <f t="shared" ref="H26:H29" si="4">G26/5280</f>
        <v>25.351604278074863</v>
      </c>
      <c r="I26" s="14" t="s">
        <v>54</v>
      </c>
      <c r="J26" s="14"/>
      <c r="K26" s="14"/>
    </row>
    <row r="27" spans="2:14" x14ac:dyDescent="0.35">
      <c r="B27" s="9" t="s">
        <v>39</v>
      </c>
      <c r="C27" s="11"/>
      <c r="D27" s="22">
        <f t="shared" si="1"/>
        <v>543.34973262032065</v>
      </c>
      <c r="E27" s="22">
        <f t="shared" si="2"/>
        <v>32600.98395721924</v>
      </c>
      <c r="F27" s="59">
        <f>C24*E27</f>
        <v>2453224.0427807476</v>
      </c>
      <c r="G27" s="61">
        <f t="shared" si="3"/>
        <v>204435.33689839565</v>
      </c>
      <c r="H27" s="77">
        <f t="shared" si="4"/>
        <v>38.718813806514326</v>
      </c>
      <c r="I27" s="14" t="s">
        <v>47</v>
      </c>
      <c r="J27" s="14"/>
      <c r="K27" s="14"/>
    </row>
    <row r="28" spans="2:14" x14ac:dyDescent="0.35">
      <c r="B28" s="9" t="s">
        <v>40</v>
      </c>
      <c r="C28" s="11"/>
      <c r="D28" s="22">
        <f t="shared" si="1"/>
        <v>751.95721925133671</v>
      </c>
      <c r="E28" s="22">
        <f>D28*60</f>
        <v>45117.433155080202</v>
      </c>
      <c r="F28" s="59">
        <f>C24*E28</f>
        <v>3395086.8449197854</v>
      </c>
      <c r="G28" s="61">
        <f t="shared" si="3"/>
        <v>282923.90374331543</v>
      </c>
      <c r="H28" s="77">
        <f t="shared" si="4"/>
        <v>53.584072678658224</v>
      </c>
      <c r="I28" s="14"/>
      <c r="J28" s="15" t="s">
        <v>7</v>
      </c>
      <c r="K28" s="15" t="s">
        <v>48</v>
      </c>
    </row>
    <row r="29" spans="2:14" x14ac:dyDescent="0.35">
      <c r="B29" t="s">
        <v>58</v>
      </c>
      <c r="D29" s="88">
        <f t="shared" si="1"/>
        <v>942.5454545454545</v>
      </c>
      <c r="E29" s="22">
        <f>D29*60</f>
        <v>56552.727272727272</v>
      </c>
      <c r="F29" s="59">
        <f>C24*E29</f>
        <v>4255592.7272727275</v>
      </c>
      <c r="G29" s="61">
        <f t="shared" si="3"/>
        <v>354632.72727272729</v>
      </c>
      <c r="H29" s="77">
        <f t="shared" si="4"/>
        <v>67.165289256198349</v>
      </c>
      <c r="I29" s="14"/>
      <c r="J29" s="15">
        <f>C18</f>
        <v>9</v>
      </c>
      <c r="K29" s="15">
        <f>D18</f>
        <v>33</v>
      </c>
      <c r="N29" s="15" t="s">
        <v>81</v>
      </c>
    </row>
    <row r="30" spans="2:14" x14ac:dyDescent="0.35">
      <c r="B30" s="9" t="s">
        <v>41</v>
      </c>
      <c r="C30" s="11"/>
      <c r="D30" s="22">
        <f t="shared" si="1"/>
        <v>188.17306757413706</v>
      </c>
      <c r="E30" s="22">
        <f>D30*60</f>
        <v>11290.384054448225</v>
      </c>
      <c r="F30" s="59">
        <f>C24*E30</f>
        <v>849601.40009722894</v>
      </c>
      <c r="G30" s="61">
        <f>F30/12</f>
        <v>70800.116674769073</v>
      </c>
      <c r="H30" s="77">
        <f>G30/5280</f>
        <v>13.409113006585052</v>
      </c>
      <c r="M30" s="15"/>
      <c r="N30" s="18" t="s">
        <v>93</v>
      </c>
    </row>
    <row r="31" spans="2:14" x14ac:dyDescent="0.35">
      <c r="H31" s="3"/>
      <c r="M31" s="15" t="s">
        <v>11</v>
      </c>
      <c r="N31" s="15" t="s">
        <v>94</v>
      </c>
    </row>
    <row r="32" spans="2:14" x14ac:dyDescent="0.35">
      <c r="E32" s="15"/>
      <c r="F32" s="15"/>
      <c r="G32" s="14"/>
      <c r="H32" s="14"/>
      <c r="I32" s="14"/>
      <c r="M32" s="15" t="s">
        <v>51</v>
      </c>
      <c r="N32" s="29">
        <f>$C$5</f>
        <v>2700</v>
      </c>
    </row>
    <row r="33" spans="2:17" x14ac:dyDescent="0.35">
      <c r="C33" s="18" t="s">
        <v>19</v>
      </c>
      <c r="D33" s="18" t="s">
        <v>34</v>
      </c>
      <c r="E33" s="18" t="s">
        <v>35</v>
      </c>
      <c r="F33" s="18" t="s">
        <v>32</v>
      </c>
      <c r="G33" s="18" t="s">
        <v>36</v>
      </c>
      <c r="H33" s="18" t="s">
        <v>37</v>
      </c>
      <c r="I33" s="15" t="s">
        <v>33</v>
      </c>
      <c r="J33" s="18" t="s">
        <v>52</v>
      </c>
      <c r="K33" s="18" t="s">
        <v>53</v>
      </c>
      <c r="L33" s="18" t="s">
        <v>63</v>
      </c>
      <c r="M33" s="18" t="s">
        <v>64</v>
      </c>
      <c r="N33" s="18" t="s">
        <v>66</v>
      </c>
    </row>
    <row r="34" spans="2:17" x14ac:dyDescent="0.35">
      <c r="B34" s="5" t="s">
        <v>65</v>
      </c>
      <c r="C34" s="6">
        <f>E9</f>
        <v>1.28</v>
      </c>
      <c r="D34" s="33">
        <f>E10</f>
        <v>0.53333333333333333</v>
      </c>
      <c r="E34" s="33"/>
      <c r="F34" s="33"/>
      <c r="G34" s="23"/>
      <c r="H34" s="23"/>
      <c r="I34" s="23">
        <f>E15</f>
        <v>0.41176470588235292</v>
      </c>
      <c r="J34" s="23"/>
      <c r="K34" s="44"/>
      <c r="L34" s="23">
        <f>E18</f>
        <v>0.27272727272727271</v>
      </c>
      <c r="M34" s="23">
        <f>C34*D34*I34*L34</f>
        <v>7.6663101604278069E-2</v>
      </c>
      <c r="N34" s="87">
        <f>C5*M34</f>
        <v>206.99037433155078</v>
      </c>
      <c r="O34" s="4"/>
      <c r="P34" s="4"/>
      <c r="Q34" s="4"/>
    </row>
    <row r="35" spans="2:17" x14ac:dyDescent="0.35">
      <c r="B35" s="9" t="s">
        <v>38</v>
      </c>
      <c r="C35" s="10">
        <f>E9</f>
        <v>1.28</v>
      </c>
      <c r="D35" s="35"/>
      <c r="E35" s="35">
        <f>E11</f>
        <v>0.91666666666666663</v>
      </c>
      <c r="F35" s="35"/>
      <c r="G35" s="24"/>
      <c r="H35" s="24"/>
      <c r="I35" s="24">
        <f>E15</f>
        <v>0.41176470588235292</v>
      </c>
      <c r="J35" s="24"/>
      <c r="K35" s="34"/>
      <c r="L35" s="24">
        <f>E18</f>
        <v>0.27272727272727271</v>
      </c>
      <c r="M35" s="24">
        <f>C35*E35*I35*L35</f>
        <v>0.13176470588235292</v>
      </c>
      <c r="N35" s="13">
        <f>C5*M35</f>
        <v>355.76470588235287</v>
      </c>
      <c r="O35" s="4"/>
      <c r="P35" s="4"/>
      <c r="Q35" s="4"/>
    </row>
    <row r="36" spans="2:17" x14ac:dyDescent="0.35">
      <c r="B36" s="9" t="s">
        <v>39</v>
      </c>
      <c r="C36" s="10">
        <f>E9</f>
        <v>1.28</v>
      </c>
      <c r="D36" s="35"/>
      <c r="E36" s="35"/>
      <c r="F36" s="35">
        <f>E12</f>
        <v>1.4</v>
      </c>
      <c r="G36" s="24"/>
      <c r="H36" s="24"/>
      <c r="I36" s="24">
        <f>E15</f>
        <v>0.41176470588235292</v>
      </c>
      <c r="J36" s="24"/>
      <c r="K36" s="34"/>
      <c r="L36" s="24">
        <f>E18</f>
        <v>0.27272727272727271</v>
      </c>
      <c r="M36" s="24">
        <f>C36*F36*I36*L36</f>
        <v>0.20124064171122988</v>
      </c>
      <c r="N36" s="13">
        <f>C5*M36</f>
        <v>543.34973262032065</v>
      </c>
      <c r="O36" s="4"/>
      <c r="P36" s="4"/>
      <c r="Q36" s="4"/>
    </row>
    <row r="37" spans="2:17" x14ac:dyDescent="0.35">
      <c r="B37" s="9" t="s">
        <v>40</v>
      </c>
      <c r="C37" s="10">
        <f>E9</f>
        <v>1.28</v>
      </c>
      <c r="D37" s="35"/>
      <c r="E37" s="35"/>
      <c r="F37" s="35"/>
      <c r="G37" s="24">
        <f>E13</f>
        <v>1.9375</v>
      </c>
      <c r="H37" s="24"/>
      <c r="I37" s="24">
        <f>E15</f>
        <v>0.41176470588235292</v>
      </c>
      <c r="J37" s="24"/>
      <c r="K37" s="34"/>
      <c r="L37" s="24">
        <f>E18</f>
        <v>0.27272727272727271</v>
      </c>
      <c r="M37" s="24">
        <f>C37*G37*I37*L37</f>
        <v>0.27850267379679139</v>
      </c>
      <c r="N37" s="13">
        <f>C5*M37</f>
        <v>751.95721925133671</v>
      </c>
      <c r="O37" s="4"/>
      <c r="P37" s="4"/>
      <c r="Q37" s="4"/>
    </row>
    <row r="38" spans="2:17" x14ac:dyDescent="0.35">
      <c r="B38" t="s">
        <v>58</v>
      </c>
      <c r="C38" s="10">
        <f>E9</f>
        <v>1.28</v>
      </c>
      <c r="D38" s="35"/>
      <c r="E38" s="35"/>
      <c r="F38" s="35"/>
      <c r="G38" s="24"/>
      <c r="H38" s="24"/>
      <c r="I38" s="24"/>
      <c r="J38" s="24"/>
      <c r="K38" s="34"/>
      <c r="L38" s="24">
        <f>E18</f>
        <v>0.27272727272727271</v>
      </c>
      <c r="M38" s="24">
        <f>C38*L38</f>
        <v>0.34909090909090906</v>
      </c>
      <c r="N38" s="13">
        <f>C5*M38</f>
        <v>942.5454545454545</v>
      </c>
      <c r="O38" s="4"/>
      <c r="P38" s="4"/>
      <c r="Q38" s="4"/>
    </row>
    <row r="39" spans="2:17" x14ac:dyDescent="0.35">
      <c r="B39" s="9" t="s">
        <v>41</v>
      </c>
      <c r="C39" s="10">
        <f>E9</f>
        <v>1.28</v>
      </c>
      <c r="D39" s="35"/>
      <c r="E39" s="35"/>
      <c r="F39" s="35"/>
      <c r="G39" s="24"/>
      <c r="H39" s="24"/>
      <c r="I39" s="24">
        <f>E15</f>
        <v>0.41176470588235292</v>
      </c>
      <c r="J39" s="24">
        <f>E16</f>
        <v>1.1428571428571428</v>
      </c>
      <c r="K39" s="24">
        <f>E17</f>
        <v>0.42424242424242425</v>
      </c>
      <c r="L39" s="24">
        <f>E18</f>
        <v>0.27272727272727271</v>
      </c>
      <c r="M39" s="24">
        <f>C39*I39*J39*K39*L39</f>
        <v>6.9693728731161877E-2</v>
      </c>
      <c r="N39" s="13">
        <f>C5*M39</f>
        <v>188.17306757413706</v>
      </c>
      <c r="O39" s="4"/>
      <c r="P39" s="4"/>
      <c r="Q39" s="4"/>
    </row>
    <row r="40" spans="2:17" x14ac:dyDescent="0.35">
      <c r="O40" s="4"/>
      <c r="P40" s="4"/>
      <c r="Q40" s="4"/>
    </row>
    <row r="42" spans="2:17" x14ac:dyDescent="0.35">
      <c r="B42" s="14" t="s">
        <v>95</v>
      </c>
      <c r="C42" s="15"/>
      <c r="D42" s="15"/>
      <c r="E42" s="15"/>
    </row>
    <row r="43" spans="2:17" x14ac:dyDescent="0.35">
      <c r="C43" s="15" t="s">
        <v>2</v>
      </c>
      <c r="D43" s="29">
        <v>2000</v>
      </c>
      <c r="E43" s="29">
        <v>2500</v>
      </c>
      <c r="F43" s="29">
        <v>3000</v>
      </c>
      <c r="G43" s="76">
        <v>3500</v>
      </c>
      <c r="H43" s="76">
        <v>4000</v>
      </c>
      <c r="I43" s="14"/>
    </row>
    <row r="44" spans="2:17" x14ac:dyDescent="0.35">
      <c r="C44" s="78" t="s">
        <v>65</v>
      </c>
      <c r="D44" s="82">
        <f>$C$34*$D$34*$I$34*$L$34*2000*60*$C$24/12/5280</f>
        <v>10.925943931291522</v>
      </c>
      <c r="E44" s="82">
        <f>$C$34*$D$34*$I$34*$L$34*2500*60*$C$24/12/5280</f>
        <v>13.657429914114406</v>
      </c>
      <c r="F44" s="82">
        <f>$C$34*$D$34*$I$34*$L$34*3000*60*$C$24/12/5280</f>
        <v>16.388915896937288</v>
      </c>
      <c r="G44" s="82">
        <f>$C$34*$D$34*$I$34*$L$34*3500*60*$C$24/12/5280</f>
        <v>19.120401879760166</v>
      </c>
      <c r="H44" s="82">
        <f>$C$34*$D$34*$I$34*$L$34*4000*60*$C$24/12/5280</f>
        <v>21.851887862583045</v>
      </c>
      <c r="I44" s="80"/>
      <c r="J44" s="14"/>
    </row>
    <row r="45" spans="2:17" x14ac:dyDescent="0.35">
      <c r="C45" s="81" t="s">
        <v>38</v>
      </c>
      <c r="D45" s="83">
        <f>$C$35*$E$35*$I$35*$L$35*2000*60*$C$24/12/5280</f>
        <v>18.778966131907307</v>
      </c>
      <c r="E45" s="83">
        <f>$C$35*$E$35*$I$35*$L$35*2500*60*$C$24/12/5280</f>
        <v>23.473707664884135</v>
      </c>
      <c r="F45" s="83">
        <f>$C$35*$E$35*$I$35*$L$35*3000*60*$C$24/12/5280</f>
        <v>28.168449197860962</v>
      </c>
      <c r="G45" s="83">
        <f>$C$35*$E$35*$I$35*$L$35*3500*60*$C$24/12/5280</f>
        <v>32.863190730837786</v>
      </c>
      <c r="H45" s="83">
        <f>$C$35*$E$35*$I$35*$L$35*4000*60*$C$24/12/5280</f>
        <v>37.557932263814614</v>
      </c>
      <c r="I45" s="80"/>
      <c r="J45" s="14"/>
    </row>
    <row r="46" spans="2:17" x14ac:dyDescent="0.35">
      <c r="C46" s="81" t="s">
        <v>39</v>
      </c>
      <c r="D46" s="83">
        <f>$C$36*$F$36*$I$36*$L$36*2000*60*$C$24/12/5280</f>
        <v>28.680602819640246</v>
      </c>
      <c r="E46" s="83">
        <f>$C$36*$F$36*$I$36*$L$36*2500*60*$C$24/12/5280</f>
        <v>35.850753524550306</v>
      </c>
      <c r="F46" s="83">
        <f>$C$36*$F$36*$I$36*$L$36*3000*60*$C$24/12/5280</f>
        <v>43.020904229460363</v>
      </c>
      <c r="G46" s="83">
        <f>$C$36*$F$36*$I$36*$L$36*3500*60*$C$24/12/5280</f>
        <v>50.191054934370428</v>
      </c>
      <c r="H46" s="83">
        <f>$C$36*$F$36*$I$36*$L$36*4000*60*$C$24/12/5280</f>
        <v>57.361205639280492</v>
      </c>
      <c r="I46" s="80" t="s">
        <v>87</v>
      </c>
      <c r="J46" s="14"/>
    </row>
    <row r="47" spans="2:17" x14ac:dyDescent="0.35">
      <c r="C47" s="81" t="s">
        <v>40</v>
      </c>
      <c r="D47" s="83">
        <f>$C$37*$G$37*$I$37*$L$37*2000*60*$C$24/12/5280</f>
        <v>39.691905687894987</v>
      </c>
      <c r="E47" s="83">
        <f>$C$37*$G$37*$I$37*$L$37*2500*60*$C$24/12/5280</f>
        <v>49.614882109868738</v>
      </c>
      <c r="F47" s="83">
        <f>$C$37*$G$37*$I$37*$L$37*3000*60*$C$24/12/5280</f>
        <v>59.537858531842481</v>
      </c>
      <c r="G47" s="83">
        <f>$C$37*$G$37*$I$37*$L$37*3500*60*$C$24/12/5280</f>
        <v>69.460834953816217</v>
      </c>
      <c r="H47" s="83">
        <f>$C$37*$G$37*$I$37*$L$37*4000*60*$C$24/12/5280</f>
        <v>79.383811375789975</v>
      </c>
      <c r="I47" s="80"/>
      <c r="J47" s="14"/>
    </row>
    <row r="48" spans="2:17" x14ac:dyDescent="0.35">
      <c r="C48" s="81" t="s">
        <v>58</v>
      </c>
      <c r="D48" s="83">
        <f>$C$38*$L$38*2000*60*$C$24/12/5280</f>
        <v>49.752066115702476</v>
      </c>
      <c r="E48" s="83">
        <f>$C$38*$L$38*2500*60*$C$24/12/5280</f>
        <v>62.190082644628099</v>
      </c>
      <c r="F48" s="83">
        <f>$C$38*$L$38*3000*60*$C$24/12/5280</f>
        <v>74.628099173553707</v>
      </c>
      <c r="G48" s="83">
        <f>$C$38*$L$38*3500*60*$C$24/12/5280</f>
        <v>87.066115702479337</v>
      </c>
      <c r="H48" s="83">
        <f>$C$38*$L$38*4000*60*$C$24/12/5280</f>
        <v>99.504132231404952</v>
      </c>
      <c r="I48" s="80"/>
      <c r="J48" s="14"/>
    </row>
    <row r="49" spans="3:10" x14ac:dyDescent="0.35">
      <c r="C49" s="81" t="s">
        <v>41</v>
      </c>
      <c r="D49" s="83">
        <f>$C$39*$I$39*$J$39*$K$39*$L$39*2000*60*$C$24/12/5280</f>
        <v>9.9326763011741139</v>
      </c>
      <c r="E49" s="83">
        <f>$C$39*$I$39*$J$39*$K$39*$L$39*2500*60*$C$24/12/5280</f>
        <v>12.415845376467638</v>
      </c>
      <c r="F49" s="83">
        <f>$C$39*$I$39*$J$39*$K$39*$L$39*3000*60*$C$24/12/5280</f>
        <v>14.899014451761168</v>
      </c>
      <c r="G49" s="83">
        <f>$C$39*$I$39*$J$39*$K$39*$L$39*3500*60*$C$24/12/5280</f>
        <v>17.382183527054696</v>
      </c>
      <c r="H49" s="83">
        <f>$C$39*$I$39*$J$39*$K$39*$L$39*4000*60*$C$24/12/5280</f>
        <v>19.865352602348228</v>
      </c>
      <c r="I49" s="80"/>
      <c r="J49" s="14"/>
    </row>
    <row r="50" spans="3:10" x14ac:dyDescent="0.35">
      <c r="C50" s="15"/>
      <c r="D50" s="79"/>
      <c r="E50" s="79"/>
      <c r="F50" s="79"/>
      <c r="G50" s="80"/>
      <c r="H50" s="80"/>
      <c r="I50" s="80"/>
      <c r="J50" s="14"/>
    </row>
  </sheetData>
  <sheetProtection algorithmName="SHA-512" hashValue="mSrtD6PzFjm4zioOZ5L1cjCL/xpSJYWNkJTHZoqMxYEGHpkFvLaM7+KQHz7WISWL/dXSFSYG0C4PVN+5ExHFKA==" saltValue="BKnmNaIa9FneOzktMOoYwQ==" spinCount="100000" sheet="1" objects="1" scenarios="1"/>
  <mergeCells count="4">
    <mergeCell ref="H7:J7"/>
    <mergeCell ref="C14:D14"/>
    <mergeCell ref="H24:J24"/>
    <mergeCell ref="B2:H2"/>
  </mergeCells>
  <printOptions horizontalCentered="1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23431-7BAD-4E0D-8C29-753ECF842F26}">
  <sheetPr>
    <tabColor rgb="FFFFFF00"/>
    <pageSetUpPr fitToPage="1"/>
  </sheetPr>
  <dimension ref="A1:Q49"/>
  <sheetViews>
    <sheetView zoomScale="85" zoomScaleNormal="85" workbookViewId="0"/>
  </sheetViews>
  <sheetFormatPr defaultRowHeight="14.5" x14ac:dyDescent="0.35"/>
  <cols>
    <col min="2" max="2" width="20.90625" customWidth="1"/>
    <col min="3" max="4" width="9.6328125" style="1" customWidth="1"/>
    <col min="5" max="5" width="10.54296875" style="1" bestFit="1" customWidth="1"/>
    <col min="6" max="6" width="9.6328125" style="1" customWidth="1"/>
    <col min="7" max="7" width="10.36328125" customWidth="1"/>
    <col min="8" max="16" width="9.6328125" customWidth="1"/>
    <col min="17" max="17" width="6.6328125" customWidth="1"/>
  </cols>
  <sheetData>
    <row r="1" spans="1:11" ht="33" customHeight="1" x14ac:dyDescent="0.65">
      <c r="A1" t="s">
        <v>9</v>
      </c>
      <c r="B1" s="27" t="s">
        <v>86</v>
      </c>
    </row>
    <row r="2" spans="1:11" ht="33" customHeight="1" x14ac:dyDescent="0.35">
      <c r="B2" s="149" t="s">
        <v>89</v>
      </c>
      <c r="C2" s="150"/>
      <c r="D2" s="150"/>
      <c r="E2" s="150"/>
      <c r="F2" s="150"/>
      <c r="G2" s="150"/>
      <c r="H2" s="150"/>
    </row>
    <row r="4" spans="1:11" x14ac:dyDescent="0.35">
      <c r="B4" s="14" t="s">
        <v>12</v>
      </c>
      <c r="C4" s="15"/>
      <c r="D4" s="15"/>
      <c r="E4" s="15"/>
      <c r="G4" s="14" t="s">
        <v>83</v>
      </c>
      <c r="H4" s="14"/>
      <c r="I4" s="14"/>
      <c r="J4" s="14"/>
      <c r="K4" s="45"/>
    </row>
    <row r="5" spans="1:11" x14ac:dyDescent="0.35">
      <c r="B5" s="14" t="s">
        <v>10</v>
      </c>
      <c r="C5" s="30">
        <v>3000</v>
      </c>
      <c r="D5" s="91" t="s">
        <v>96</v>
      </c>
      <c r="E5" s="15"/>
      <c r="G5" s="14" t="s">
        <v>82</v>
      </c>
      <c r="H5" s="14"/>
      <c r="I5" s="14"/>
      <c r="K5" s="26"/>
    </row>
    <row r="6" spans="1:11" x14ac:dyDescent="0.35">
      <c r="B6" s="14" t="s">
        <v>71</v>
      </c>
      <c r="C6" s="31">
        <v>75.25</v>
      </c>
      <c r="D6" s="91" t="s">
        <v>97</v>
      </c>
      <c r="E6" s="15"/>
      <c r="K6" s="26"/>
    </row>
    <row r="7" spans="1:11" x14ac:dyDescent="0.35">
      <c r="B7" s="14"/>
      <c r="C7" s="15"/>
      <c r="D7" s="15"/>
      <c r="E7" s="15"/>
      <c r="H7" s="147" t="s">
        <v>69</v>
      </c>
      <c r="I7" s="147"/>
      <c r="J7" s="147"/>
      <c r="K7" s="62"/>
    </row>
    <row r="8" spans="1:11" x14ac:dyDescent="0.35">
      <c r="B8" s="92" t="s">
        <v>100</v>
      </c>
      <c r="C8" s="17" t="s">
        <v>0</v>
      </c>
      <c r="D8" s="17" t="s">
        <v>1</v>
      </c>
      <c r="E8" s="17" t="s">
        <v>5</v>
      </c>
      <c r="F8" s="17" t="s">
        <v>27</v>
      </c>
      <c r="G8" s="2"/>
      <c r="H8" s="57" t="s">
        <v>84</v>
      </c>
      <c r="I8" s="57"/>
      <c r="J8" s="57"/>
      <c r="K8" s="62"/>
    </row>
    <row r="9" spans="1:11" x14ac:dyDescent="0.35">
      <c r="B9" s="5" t="s">
        <v>8</v>
      </c>
      <c r="C9" s="51">
        <v>32</v>
      </c>
      <c r="D9" s="52">
        <v>25</v>
      </c>
      <c r="E9" s="6">
        <f>C9/D9</f>
        <v>1.28</v>
      </c>
      <c r="F9" s="48" t="s">
        <v>19</v>
      </c>
      <c r="H9" s="57" t="s">
        <v>85</v>
      </c>
      <c r="I9" s="57"/>
      <c r="J9" s="57"/>
      <c r="K9" s="62"/>
    </row>
    <row r="10" spans="1:11" x14ac:dyDescent="0.35">
      <c r="B10" s="9" t="s">
        <v>31</v>
      </c>
      <c r="C10" s="53">
        <v>16</v>
      </c>
      <c r="D10" s="54">
        <v>30</v>
      </c>
      <c r="E10" s="10">
        <f t="shared" ref="E10:E18" si="0">C10/D10</f>
        <v>0.53333333333333333</v>
      </c>
      <c r="F10" s="49" t="s">
        <v>21</v>
      </c>
    </row>
    <row r="11" spans="1:11" x14ac:dyDescent="0.35">
      <c r="B11" s="9" t="s">
        <v>38</v>
      </c>
      <c r="C11" s="53">
        <v>26</v>
      </c>
      <c r="D11" s="54">
        <v>28</v>
      </c>
      <c r="E11" s="10">
        <f t="shared" si="0"/>
        <v>0.9285714285714286</v>
      </c>
      <c r="F11" s="49" t="s">
        <v>22</v>
      </c>
      <c r="H11" s="36" t="s">
        <v>70</v>
      </c>
      <c r="I11" s="37"/>
      <c r="J11" s="38"/>
    </row>
    <row r="12" spans="1:11" x14ac:dyDescent="0.35">
      <c r="B12" s="9" t="s">
        <v>39</v>
      </c>
      <c r="C12" s="53">
        <v>28</v>
      </c>
      <c r="D12" s="54">
        <v>20</v>
      </c>
      <c r="E12" s="10">
        <f t="shared" si="0"/>
        <v>1.4</v>
      </c>
      <c r="F12" s="49" t="s">
        <v>23</v>
      </c>
      <c r="H12" s="39" t="s">
        <v>68</v>
      </c>
      <c r="I12" s="40"/>
      <c r="J12" s="41"/>
    </row>
    <row r="13" spans="1:11" x14ac:dyDescent="0.35">
      <c r="B13" s="42" t="s">
        <v>40</v>
      </c>
      <c r="C13" s="46">
        <v>33</v>
      </c>
      <c r="D13" s="47">
        <v>17</v>
      </c>
      <c r="E13" s="43">
        <f t="shared" si="0"/>
        <v>1.9411764705882353</v>
      </c>
      <c r="F13" s="50" t="s">
        <v>24</v>
      </c>
      <c r="H13" s="14"/>
      <c r="I13" s="14"/>
      <c r="J13" s="14"/>
    </row>
    <row r="14" spans="1:11" x14ac:dyDescent="0.35">
      <c r="B14" s="9" t="s">
        <v>58</v>
      </c>
      <c r="C14" s="148" t="s">
        <v>59</v>
      </c>
      <c r="D14" s="148"/>
      <c r="E14" s="10"/>
      <c r="F14" s="49" t="s">
        <v>25</v>
      </c>
      <c r="K14" s="14" t="s">
        <v>50</v>
      </c>
    </row>
    <row r="15" spans="1:11" x14ac:dyDescent="0.35">
      <c r="B15" s="9" t="s">
        <v>6</v>
      </c>
      <c r="C15" s="55">
        <v>16</v>
      </c>
      <c r="D15" s="52">
        <v>39</v>
      </c>
      <c r="E15" s="10">
        <f t="shared" si="0"/>
        <v>0.41025641025641024</v>
      </c>
      <c r="F15" s="49" t="s">
        <v>26</v>
      </c>
      <c r="J15" s="15" t="s">
        <v>11</v>
      </c>
      <c r="K15" s="15" t="s">
        <v>42</v>
      </c>
    </row>
    <row r="16" spans="1:11" x14ac:dyDescent="0.35">
      <c r="B16" s="9" t="s">
        <v>72</v>
      </c>
      <c r="C16" s="53">
        <v>16</v>
      </c>
      <c r="D16" s="54">
        <v>14</v>
      </c>
      <c r="E16" s="10">
        <f t="shared" si="0"/>
        <v>1.1428571428571428</v>
      </c>
      <c r="F16" s="49" t="s">
        <v>60</v>
      </c>
      <c r="J16" s="15"/>
      <c r="K16" s="15"/>
    </row>
    <row r="17" spans="2:14" x14ac:dyDescent="0.35">
      <c r="B17" s="9" t="s">
        <v>61</v>
      </c>
      <c r="C17" s="53">
        <v>14</v>
      </c>
      <c r="D17" s="54">
        <v>33</v>
      </c>
      <c r="E17" s="10">
        <f t="shared" si="0"/>
        <v>0.42424242424242425</v>
      </c>
      <c r="F17" s="49" t="s">
        <v>20</v>
      </c>
      <c r="H17" s="14" t="s">
        <v>119</v>
      </c>
      <c r="I17" s="14"/>
      <c r="J17" s="15"/>
      <c r="K17" s="15"/>
    </row>
    <row r="18" spans="2:14" x14ac:dyDescent="0.35">
      <c r="B18" s="9" t="s">
        <v>3</v>
      </c>
      <c r="C18" s="46">
        <v>9</v>
      </c>
      <c r="D18" s="47">
        <v>35</v>
      </c>
      <c r="E18" s="10">
        <f t="shared" si="0"/>
        <v>0.25714285714285712</v>
      </c>
      <c r="F18" s="49" t="s">
        <v>62</v>
      </c>
      <c r="H18" s="14" t="s">
        <v>120</v>
      </c>
      <c r="I18" s="14"/>
      <c r="J18" s="15"/>
      <c r="K18" s="15"/>
    </row>
    <row r="19" spans="2:14" x14ac:dyDescent="0.35">
      <c r="C19" s="56"/>
      <c r="D19" s="56"/>
      <c r="E19" s="32"/>
      <c r="J19" s="15"/>
      <c r="K19" s="15"/>
    </row>
    <row r="20" spans="2:14" x14ac:dyDescent="0.35">
      <c r="C20" s="32"/>
      <c r="D20" s="15" t="s">
        <v>50</v>
      </c>
      <c r="E20" s="45" t="s">
        <v>4</v>
      </c>
      <c r="F20" s="26"/>
      <c r="G20" s="4"/>
      <c r="H20" s="4"/>
      <c r="I20" s="4"/>
      <c r="J20" s="4"/>
      <c r="K20" s="4"/>
      <c r="L20" s="4"/>
      <c r="M20" s="4"/>
      <c r="N20" s="4"/>
    </row>
    <row r="21" spans="2:14" x14ac:dyDescent="0.35">
      <c r="D21" s="15" t="s">
        <v>2</v>
      </c>
      <c r="E21" s="15" t="s">
        <v>44</v>
      </c>
      <c r="F21" s="15" t="s">
        <v>45</v>
      </c>
      <c r="G21" s="18" t="s">
        <v>46</v>
      </c>
      <c r="H21" s="18" t="s">
        <v>46</v>
      </c>
      <c r="K21" s="14"/>
    </row>
    <row r="22" spans="2:14" x14ac:dyDescent="0.35">
      <c r="D22" s="15" t="s">
        <v>42</v>
      </c>
      <c r="E22" s="15" t="s">
        <v>42</v>
      </c>
      <c r="F22" s="15" t="s">
        <v>73</v>
      </c>
      <c r="G22" s="29" t="s">
        <v>75</v>
      </c>
      <c r="H22" s="29" t="s">
        <v>77</v>
      </c>
    </row>
    <row r="23" spans="2:14" x14ac:dyDescent="0.35">
      <c r="D23" s="15" t="s">
        <v>80</v>
      </c>
      <c r="E23" s="15" t="s">
        <v>55</v>
      </c>
      <c r="F23" s="15" t="s">
        <v>29</v>
      </c>
      <c r="G23" s="15" t="s">
        <v>76</v>
      </c>
      <c r="H23" s="14" t="s">
        <v>78</v>
      </c>
    </row>
    <row r="24" spans="2:14" x14ac:dyDescent="0.35">
      <c r="B24" s="14" t="s">
        <v>67</v>
      </c>
      <c r="C24" s="15">
        <f>C6</f>
        <v>75.25</v>
      </c>
      <c r="D24" s="18" t="s">
        <v>66</v>
      </c>
      <c r="E24" s="18" t="s">
        <v>79</v>
      </c>
      <c r="F24" s="15"/>
      <c r="G24" s="14"/>
      <c r="H24" s="148" t="s">
        <v>74</v>
      </c>
      <c r="I24" s="148"/>
      <c r="J24" s="148"/>
      <c r="K24" s="16">
        <f>C5</f>
        <v>3000</v>
      </c>
      <c r="L24" t="s">
        <v>2</v>
      </c>
    </row>
    <row r="25" spans="2:14" x14ac:dyDescent="0.35">
      <c r="B25" s="9" t="s">
        <v>31</v>
      </c>
      <c r="C25" s="11"/>
      <c r="D25" s="21">
        <f t="shared" ref="D25:D28" si="1">N34</f>
        <v>216.0527472527472</v>
      </c>
      <c r="E25" s="22">
        <f>D25*60</f>
        <v>12963.164835164831</v>
      </c>
      <c r="F25" s="59">
        <f>C24*E25</f>
        <v>975478.15384615352</v>
      </c>
      <c r="G25" s="167">
        <f>F25/12</f>
        <v>81289.846153846127</v>
      </c>
      <c r="H25" s="77">
        <f>G25/5280</f>
        <v>15.395804195804191</v>
      </c>
    </row>
    <row r="26" spans="2:14" x14ac:dyDescent="0.35">
      <c r="B26" s="9" t="s">
        <v>38</v>
      </c>
      <c r="C26" s="11"/>
      <c r="D26" s="21">
        <f t="shared" si="1"/>
        <v>376.16326530612241</v>
      </c>
      <c r="E26" s="22">
        <f t="shared" ref="E26:E27" si="2">D26*60</f>
        <v>22569.795918367345</v>
      </c>
      <c r="F26" s="59">
        <f>C24*E26</f>
        <v>1698377.1428571427</v>
      </c>
      <c r="G26" s="167">
        <f t="shared" ref="G26:G29" si="3">F26/12</f>
        <v>141531.42857142855</v>
      </c>
      <c r="H26" s="77">
        <f t="shared" ref="H26:H29" si="4">G26/5280</f>
        <v>26.805194805194802</v>
      </c>
      <c r="I26" s="14" t="s">
        <v>54</v>
      </c>
      <c r="J26" s="14"/>
      <c r="K26" s="14"/>
    </row>
    <row r="27" spans="2:14" x14ac:dyDescent="0.35">
      <c r="B27" s="9" t="s">
        <v>39</v>
      </c>
      <c r="C27" s="11"/>
      <c r="D27" s="21">
        <f t="shared" si="1"/>
        <v>567.13846153846146</v>
      </c>
      <c r="E27" s="22">
        <f t="shared" si="2"/>
        <v>34028.307692307688</v>
      </c>
      <c r="F27" s="59">
        <f>C24*E27</f>
        <v>2560630.1538461535</v>
      </c>
      <c r="G27" s="167">
        <f t="shared" si="3"/>
        <v>213385.84615384613</v>
      </c>
      <c r="H27" s="77">
        <f t="shared" si="4"/>
        <v>40.413986013986012</v>
      </c>
      <c r="I27" s="14" t="s">
        <v>47</v>
      </c>
      <c r="J27" s="14"/>
      <c r="K27" s="14"/>
    </row>
    <row r="28" spans="2:14" x14ac:dyDescent="0.35">
      <c r="B28" s="9" t="s">
        <v>40</v>
      </c>
      <c r="C28" s="11"/>
      <c r="D28" s="21">
        <f t="shared" si="1"/>
        <v>786.36845507433736</v>
      </c>
      <c r="E28" s="22">
        <f>D28*60</f>
        <v>47182.107304460238</v>
      </c>
      <c r="F28" s="59">
        <f>C24*E28</f>
        <v>3550453.5746606328</v>
      </c>
      <c r="G28" s="167">
        <f t="shared" si="3"/>
        <v>295871.13122171938</v>
      </c>
      <c r="H28" s="77">
        <f t="shared" si="4"/>
        <v>56.03619909502261</v>
      </c>
      <c r="I28" s="14"/>
      <c r="J28" s="15" t="s">
        <v>7</v>
      </c>
      <c r="K28" s="15" t="s">
        <v>48</v>
      </c>
    </row>
    <row r="29" spans="2:14" x14ac:dyDescent="0.35">
      <c r="B29" s="9" t="s">
        <v>58</v>
      </c>
      <c r="C29" s="11"/>
      <c r="D29" s="35">
        <f>N38</f>
        <v>987.42857142857133</v>
      </c>
      <c r="E29" s="22">
        <f>D29*60</f>
        <v>59245.714285714283</v>
      </c>
      <c r="F29" s="59">
        <f>C24*E29</f>
        <v>4458240</v>
      </c>
      <c r="G29" s="167">
        <f t="shared" si="3"/>
        <v>371520</v>
      </c>
      <c r="H29" s="77">
        <f t="shared" si="4"/>
        <v>70.36363636363636</v>
      </c>
      <c r="I29" s="14"/>
      <c r="J29" s="15">
        <f>C18</f>
        <v>9</v>
      </c>
      <c r="K29" s="15">
        <f>D18</f>
        <v>35</v>
      </c>
      <c r="N29" s="90" t="s">
        <v>101</v>
      </c>
    </row>
    <row r="30" spans="2:14" x14ac:dyDescent="0.35">
      <c r="B30" s="9" t="s">
        <v>41</v>
      </c>
      <c r="C30" s="11"/>
      <c r="D30" s="21">
        <f>N39</f>
        <v>196.41158841158838</v>
      </c>
      <c r="E30" s="22">
        <f>D30*60</f>
        <v>11784.695304695302</v>
      </c>
      <c r="F30" s="59">
        <f>C24*E30</f>
        <v>886798.32167832146</v>
      </c>
      <c r="G30" s="167">
        <f>F30/12</f>
        <v>73899.860139860117</v>
      </c>
      <c r="H30" s="77">
        <f>G30/5280</f>
        <v>13.996185632549265</v>
      </c>
      <c r="N30" s="18" t="s">
        <v>93</v>
      </c>
    </row>
    <row r="31" spans="2:14" x14ac:dyDescent="0.35">
      <c r="H31" s="3"/>
      <c r="M31" s="15" t="s">
        <v>11</v>
      </c>
      <c r="N31" s="15" t="s">
        <v>94</v>
      </c>
    </row>
    <row r="32" spans="2:14" x14ac:dyDescent="0.35">
      <c r="E32" s="15"/>
      <c r="F32" s="15"/>
      <c r="G32" s="14"/>
      <c r="H32" s="14"/>
      <c r="I32" s="14"/>
      <c r="M32" s="15" t="s">
        <v>51</v>
      </c>
      <c r="N32" s="29">
        <f>$C$5</f>
        <v>3000</v>
      </c>
    </row>
    <row r="33" spans="2:17" x14ac:dyDescent="0.35">
      <c r="C33" s="18" t="s">
        <v>19</v>
      </c>
      <c r="D33" s="18" t="s">
        <v>34</v>
      </c>
      <c r="E33" s="18" t="s">
        <v>35</v>
      </c>
      <c r="F33" s="18" t="s">
        <v>32</v>
      </c>
      <c r="G33" s="18" t="s">
        <v>36</v>
      </c>
      <c r="H33" s="18" t="s">
        <v>37</v>
      </c>
      <c r="I33" s="15" t="s">
        <v>33</v>
      </c>
      <c r="J33" s="18" t="s">
        <v>52</v>
      </c>
      <c r="K33" s="18" t="s">
        <v>53</v>
      </c>
      <c r="L33" s="18" t="s">
        <v>63</v>
      </c>
      <c r="M33" s="18" t="s">
        <v>64</v>
      </c>
      <c r="N33" s="18" t="s">
        <v>66</v>
      </c>
    </row>
    <row r="34" spans="2:17" x14ac:dyDescent="0.35">
      <c r="B34" s="5" t="s">
        <v>65</v>
      </c>
      <c r="C34" s="6">
        <f>E9</f>
        <v>1.28</v>
      </c>
      <c r="D34" s="33">
        <f>E10</f>
        <v>0.53333333333333333</v>
      </c>
      <c r="E34" s="33"/>
      <c r="F34" s="33"/>
      <c r="G34" s="23"/>
      <c r="H34" s="23"/>
      <c r="I34" s="23">
        <f>E15</f>
        <v>0.41025641025641024</v>
      </c>
      <c r="J34" s="23"/>
      <c r="K34" s="44"/>
      <c r="L34" s="23">
        <f>E18</f>
        <v>0.25714285714285712</v>
      </c>
      <c r="M34" s="23">
        <f>C34*D34*I34*L34</f>
        <v>7.2017582417582396E-2</v>
      </c>
      <c r="N34" s="23">
        <f>C5*M34</f>
        <v>216.0527472527472</v>
      </c>
      <c r="O34" s="4"/>
      <c r="P34" s="4"/>
      <c r="Q34" s="4"/>
    </row>
    <row r="35" spans="2:17" x14ac:dyDescent="0.35">
      <c r="B35" s="9" t="s">
        <v>38</v>
      </c>
      <c r="C35" s="10">
        <f>E9</f>
        <v>1.28</v>
      </c>
      <c r="D35" s="35"/>
      <c r="E35" s="35">
        <f>E11</f>
        <v>0.9285714285714286</v>
      </c>
      <c r="F35" s="35"/>
      <c r="G35" s="24"/>
      <c r="H35" s="24"/>
      <c r="I35" s="24">
        <f>E15</f>
        <v>0.41025641025641024</v>
      </c>
      <c r="J35" s="24"/>
      <c r="K35" s="34"/>
      <c r="L35" s="24">
        <f>E18</f>
        <v>0.25714285714285712</v>
      </c>
      <c r="M35" s="24">
        <f>C35*E35*I35*L35</f>
        <v>0.12538775510204081</v>
      </c>
      <c r="N35" s="24">
        <f>C5*M35</f>
        <v>376.16326530612241</v>
      </c>
      <c r="O35" s="4"/>
      <c r="P35" s="4"/>
      <c r="Q35" s="4"/>
    </row>
    <row r="36" spans="2:17" x14ac:dyDescent="0.35">
      <c r="B36" s="9" t="s">
        <v>39</v>
      </c>
      <c r="C36" s="10">
        <f>E9</f>
        <v>1.28</v>
      </c>
      <c r="D36" s="35"/>
      <c r="E36" s="35"/>
      <c r="F36" s="35">
        <f>E12</f>
        <v>1.4</v>
      </c>
      <c r="G36" s="24"/>
      <c r="H36" s="24"/>
      <c r="I36" s="24">
        <f>E15</f>
        <v>0.41025641025641024</v>
      </c>
      <c r="J36" s="24"/>
      <c r="K36" s="34"/>
      <c r="L36" s="24">
        <f>E18</f>
        <v>0.25714285714285712</v>
      </c>
      <c r="M36" s="24">
        <f>C36*F36*I36*L36</f>
        <v>0.18904615384615381</v>
      </c>
      <c r="N36" s="24">
        <f>C5*M36</f>
        <v>567.13846153846146</v>
      </c>
      <c r="O36" s="4"/>
      <c r="P36" s="4"/>
      <c r="Q36" s="4"/>
    </row>
    <row r="37" spans="2:17" x14ac:dyDescent="0.35">
      <c r="B37" s="9" t="s">
        <v>40</v>
      </c>
      <c r="C37" s="10">
        <f>E9</f>
        <v>1.28</v>
      </c>
      <c r="D37" s="35"/>
      <c r="E37" s="35"/>
      <c r="F37" s="35"/>
      <c r="G37" s="24">
        <f>E13</f>
        <v>1.9411764705882353</v>
      </c>
      <c r="H37" s="24"/>
      <c r="I37" s="24">
        <f>E15</f>
        <v>0.41025641025641024</v>
      </c>
      <c r="J37" s="24"/>
      <c r="K37" s="34"/>
      <c r="L37" s="24">
        <f>E18</f>
        <v>0.25714285714285712</v>
      </c>
      <c r="M37" s="24">
        <f>C37*G37*I37*L37</f>
        <v>0.26212281835811246</v>
      </c>
      <c r="N37" s="24">
        <f>C5*M37</f>
        <v>786.36845507433736</v>
      </c>
      <c r="O37" s="4"/>
      <c r="P37" s="4"/>
      <c r="Q37" s="4"/>
    </row>
    <row r="38" spans="2:17" x14ac:dyDescent="0.35">
      <c r="B38" s="9" t="s">
        <v>58</v>
      </c>
      <c r="C38" s="10">
        <f>E9</f>
        <v>1.28</v>
      </c>
      <c r="D38" s="35"/>
      <c r="E38" s="35"/>
      <c r="F38" s="35"/>
      <c r="G38" s="24"/>
      <c r="H38" s="24"/>
      <c r="I38" s="24"/>
      <c r="J38" s="24"/>
      <c r="K38" s="34"/>
      <c r="L38" s="24">
        <f>E18</f>
        <v>0.25714285714285712</v>
      </c>
      <c r="M38" s="24">
        <f>C38*L38</f>
        <v>0.32914285714285713</v>
      </c>
      <c r="N38" s="24">
        <f>C5*M38</f>
        <v>987.42857142857133</v>
      </c>
      <c r="O38" s="4"/>
      <c r="P38" s="4"/>
      <c r="Q38" s="4"/>
    </row>
    <row r="39" spans="2:17" x14ac:dyDescent="0.35">
      <c r="B39" s="9" t="s">
        <v>41</v>
      </c>
      <c r="C39" s="10">
        <f>E9</f>
        <v>1.28</v>
      </c>
      <c r="D39" s="35"/>
      <c r="E39" s="35"/>
      <c r="F39" s="35"/>
      <c r="G39" s="24"/>
      <c r="H39" s="24"/>
      <c r="I39" s="24">
        <f>E15</f>
        <v>0.41025641025641024</v>
      </c>
      <c r="J39" s="24">
        <f>E16</f>
        <v>1.1428571428571428</v>
      </c>
      <c r="K39" s="24">
        <f>E17</f>
        <v>0.42424242424242425</v>
      </c>
      <c r="L39" s="24">
        <f>E18</f>
        <v>0.25714285714285712</v>
      </c>
      <c r="M39" s="24">
        <f>C39*I39*J39*K39*L39</f>
        <v>6.5470529470529462E-2</v>
      </c>
      <c r="N39" s="24">
        <f>C5*M39</f>
        <v>196.41158841158838</v>
      </c>
      <c r="O39" s="4"/>
      <c r="P39" s="4"/>
      <c r="Q39" s="4"/>
    </row>
    <row r="41" spans="2:17" x14ac:dyDescent="0.35">
      <c r="B41" s="14" t="s">
        <v>95</v>
      </c>
    </row>
    <row r="42" spans="2:17" x14ac:dyDescent="0.35">
      <c r="C42" s="15" t="s">
        <v>2</v>
      </c>
      <c r="D42" s="29">
        <v>2000</v>
      </c>
      <c r="E42" s="29">
        <v>2500</v>
      </c>
      <c r="F42" s="29">
        <v>3000</v>
      </c>
      <c r="G42" s="76">
        <v>3500</v>
      </c>
      <c r="H42" s="76">
        <v>4000</v>
      </c>
      <c r="I42" s="14"/>
    </row>
    <row r="43" spans="2:17" x14ac:dyDescent="0.35">
      <c r="C43" s="78" t="s">
        <v>65</v>
      </c>
      <c r="D43" s="82">
        <f>$C$34*$D$34*$I$34*$L$34*2000*60*$C$24/12/5280</f>
        <v>10.26386946386946</v>
      </c>
      <c r="E43" s="82">
        <f>$C$34*$D$34*$I$34*$L$34*2500*60*$C$24/12/5280</f>
        <v>12.829836829836829</v>
      </c>
      <c r="F43" s="82">
        <f>$C$34*$D$34*$I$34*$L$34*3000*60*$C$24/12/5280</f>
        <v>15.395804195804191</v>
      </c>
      <c r="G43" s="82">
        <f>$C$34*$D$34*$I$34*$L$34*3500*60*$C$24/12/5280</f>
        <v>17.961771561771556</v>
      </c>
      <c r="H43" s="82">
        <f>$C$34*$D$34*$I$34*$L$34*4000*60*$C$24/12/5280</f>
        <v>20.52773892773892</v>
      </c>
      <c r="I43" s="80"/>
      <c r="J43" s="14"/>
    </row>
    <row r="44" spans="2:17" x14ac:dyDescent="0.35">
      <c r="C44" s="81" t="s">
        <v>38</v>
      </c>
      <c r="D44" s="83">
        <f>$C$35*$E$35*$I$35*$L$35*2000*60*$C$24/12/5280</f>
        <v>17.870129870129873</v>
      </c>
      <c r="E44" s="83">
        <f>$C$35*$E$35*$I$35*$L$35*2500*60*$C$24/12/5280</f>
        <v>22.337662337662341</v>
      </c>
      <c r="F44" s="83">
        <f>$C$35*$E$35*$I$35*$L$35*3000*60*$C$24/12/5280</f>
        <v>26.805194805194802</v>
      </c>
      <c r="G44" s="83">
        <f>$C$35*$E$35*$I$35*$L$35*3500*60*$C$24/12/5280</f>
        <v>31.272727272727266</v>
      </c>
      <c r="H44" s="83">
        <f>$C$35*$E$35*$I$35*$L$35*4000*60*$C$24/12/5280</f>
        <v>35.740259740259745</v>
      </c>
      <c r="I44" s="80"/>
      <c r="J44" s="14"/>
    </row>
    <row r="45" spans="2:17" x14ac:dyDescent="0.35">
      <c r="C45" s="81" t="s">
        <v>39</v>
      </c>
      <c r="D45" s="83">
        <f>$C$36*$F$36*$I$36*$L$36*2000*60*$C$24/12/5280</f>
        <v>26.942657342657338</v>
      </c>
      <c r="E45" s="83">
        <f>$C$36*$F$36*$I$36*$L$36*2500*60*$C$24/12/5280</f>
        <v>33.678321678321666</v>
      </c>
      <c r="F45" s="83">
        <f>$C$36*$F$36*$I$36*$L$36*3000*60*$C$24/12/5280</f>
        <v>40.413986013986012</v>
      </c>
      <c r="G45" s="83">
        <f>$C$36*$F$36*$I$36*$L$36*3500*60*$C$24/12/5280</f>
        <v>47.149650349650351</v>
      </c>
      <c r="H45" s="83">
        <f>$C$36*$F$36*$I$36*$L$36*4000*60*$C$24/12/5280</f>
        <v>53.885314685314675</v>
      </c>
      <c r="I45" s="80" t="s">
        <v>87</v>
      </c>
      <c r="J45" s="14"/>
    </row>
    <row r="46" spans="2:17" x14ac:dyDescent="0.35">
      <c r="C46" s="81" t="s">
        <v>40</v>
      </c>
      <c r="D46" s="83">
        <f>$C$37*$G$37*$I$37*$L$37*2000*60*$C$24/12/5280</f>
        <v>37.357466063348411</v>
      </c>
      <c r="E46" s="83">
        <f>$C$37*$G$37*$I$37*$L$37*2500*60*$C$24/12/5280</f>
        <v>46.696832579185518</v>
      </c>
      <c r="F46" s="83">
        <f>$C$37*$G$37*$I$37*$L$37*3000*60*$C$24/12/5280</f>
        <v>56.03619909502261</v>
      </c>
      <c r="G46" s="83">
        <f>$C$37*$G$37*$I$37*$L$37*3500*60*$C$24/12/5280</f>
        <v>65.375565610859709</v>
      </c>
      <c r="H46" s="83">
        <f>$C$37*$G$37*$I$37*$L$37*4000*60*$C$24/12/5280</f>
        <v>74.714932126696823</v>
      </c>
      <c r="I46" s="80"/>
      <c r="J46" s="14"/>
    </row>
    <row r="47" spans="2:17" x14ac:dyDescent="0.35">
      <c r="C47" s="81" t="s">
        <v>58</v>
      </c>
      <c r="D47" s="83">
        <f>$C$38*$L$38*2000*60*$C$24/12/5280</f>
        <v>46.909090909090907</v>
      </c>
      <c r="E47" s="83">
        <f>$C$38*$L$38*2500*60*$C$24/12/5280</f>
        <v>58.636363636363626</v>
      </c>
      <c r="F47" s="83">
        <f>$C$38*$L$38*3000*60*$C$24/12/5280</f>
        <v>70.36363636363636</v>
      </c>
      <c r="G47" s="83">
        <f>$C$38*$L$38*3500*60*$C$24/12/5280</f>
        <v>82.090909090909093</v>
      </c>
      <c r="H47" s="83">
        <f>$C$38*$L$38*4000*60*$C$24/12/5280</f>
        <v>93.818181818181813</v>
      </c>
      <c r="I47" s="80"/>
      <c r="J47" s="14"/>
    </row>
    <row r="48" spans="2:17" x14ac:dyDescent="0.35">
      <c r="C48" s="81" t="s">
        <v>41</v>
      </c>
      <c r="D48" s="83">
        <f>$C$39*$I$39*$J$39*$K$39*$L$39*2000*60*$C$24/12/5280</f>
        <v>9.3307904216995112</v>
      </c>
      <c r="E48" s="83">
        <f>$C$39*$I$39*$J$39*$K$39*$L$39*2500*60*$C$24/12/5280</f>
        <v>11.663488027124389</v>
      </c>
      <c r="F48" s="83">
        <f>$C$39*$I$39*$J$39*$K$39*$L$39*3000*60*$C$24/12/5280</f>
        <v>13.996185632549265</v>
      </c>
      <c r="G48" s="83">
        <f>$C$39*$I$39*$J$39*$K$39*$L$39*3500*60*$C$24/12/5280</f>
        <v>16.328883237974146</v>
      </c>
      <c r="H48" s="83">
        <f>$C$39*$I$39*$J$39*$K$39*$L$39*4000*60*$C$24/12/5280</f>
        <v>18.661580843399022</v>
      </c>
      <c r="I48" s="80"/>
      <c r="J48" s="14"/>
    </row>
    <row r="49" spans="3:10" x14ac:dyDescent="0.35">
      <c r="C49" s="15"/>
      <c r="D49" s="79"/>
      <c r="E49" s="79"/>
      <c r="F49" s="79"/>
      <c r="G49" s="80"/>
      <c r="H49" s="80"/>
      <c r="I49" s="80"/>
      <c r="J49" s="14"/>
    </row>
  </sheetData>
  <sheetProtection algorithmName="SHA-512" hashValue="FzA1yKKrk/yeKqjrqAgqtvQQvprrULz7ft4qMW14XdKDNECI1PMXA4xa6D0DunLHB6bo4txUBAiacm6F6gGpUw==" saltValue="86ePvlc0ir8ipMMBQU8IQw==" spinCount="100000" sheet="1" objects="1" scenarios="1"/>
  <mergeCells count="4">
    <mergeCell ref="H7:J7"/>
    <mergeCell ref="C14:D14"/>
    <mergeCell ref="H24:J24"/>
    <mergeCell ref="B2:H2"/>
  </mergeCells>
  <printOptions horizontalCentered="1"/>
  <pageMargins left="0.7" right="0.7" top="0.75" bottom="0.75" header="0.3" footer="0.3"/>
  <pageSetup scale="68" orientation="landscape" r:id="rId1"/>
  <headerFooter>
    <oddFooter>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L48"/>
  <sheetViews>
    <sheetView zoomScale="85" zoomScaleNormal="85" workbookViewId="0"/>
  </sheetViews>
  <sheetFormatPr defaultRowHeight="14.5" x14ac:dyDescent="0.35"/>
  <cols>
    <col min="2" max="2" width="17.36328125" customWidth="1"/>
    <col min="3" max="3" width="6.6328125" style="1" customWidth="1"/>
    <col min="4" max="4" width="9.6328125" style="1" customWidth="1"/>
    <col min="5" max="5" width="9.54296875" style="1" bestFit="1" customWidth="1"/>
    <col min="6" max="6" width="12.1796875" style="1" bestFit="1" customWidth="1"/>
    <col min="7" max="7" width="11.36328125" customWidth="1"/>
    <col min="8" max="11" width="9.6328125" customWidth="1"/>
    <col min="12" max="17" width="6.6328125" customWidth="1"/>
  </cols>
  <sheetData>
    <row r="1" spans="2:11" ht="33" customHeight="1" x14ac:dyDescent="0.65">
      <c r="B1" s="27" t="s">
        <v>49</v>
      </c>
    </row>
    <row r="3" spans="2:11" x14ac:dyDescent="0.35">
      <c r="B3" s="14" t="s">
        <v>12</v>
      </c>
      <c r="C3" s="15"/>
      <c r="D3" s="15"/>
      <c r="E3" s="15" t="s">
        <v>56</v>
      </c>
      <c r="G3" s="14" t="s">
        <v>90</v>
      </c>
      <c r="H3" s="14"/>
      <c r="I3" s="14"/>
      <c r="J3" s="14"/>
      <c r="K3" s="45">
        <f>7/36</f>
        <v>0.19444444444444445</v>
      </c>
    </row>
    <row r="4" spans="2:11" x14ac:dyDescent="0.35">
      <c r="B4" s="14" t="s">
        <v>10</v>
      </c>
      <c r="C4" s="30">
        <v>3000</v>
      </c>
      <c r="D4" s="93" t="s">
        <v>96</v>
      </c>
      <c r="E4" s="15" t="s">
        <v>57</v>
      </c>
      <c r="G4" s="14" t="s">
        <v>91</v>
      </c>
      <c r="H4" s="14"/>
      <c r="I4" s="14"/>
      <c r="J4" s="14"/>
      <c r="K4" s="45">
        <f>8/39</f>
        <v>0.20512820512820512</v>
      </c>
    </row>
    <row r="5" spans="2:11" x14ac:dyDescent="0.35">
      <c r="B5" s="14" t="s">
        <v>28</v>
      </c>
      <c r="C5" s="31">
        <v>77.25</v>
      </c>
      <c r="D5" s="93" t="s">
        <v>97</v>
      </c>
      <c r="E5" s="15" t="s">
        <v>30</v>
      </c>
      <c r="G5" s="14" t="s">
        <v>92</v>
      </c>
      <c r="H5" s="14"/>
      <c r="I5" s="14"/>
      <c r="J5" s="14"/>
      <c r="K5" s="45">
        <f>9/42</f>
        <v>0.21428571428571427</v>
      </c>
    </row>
    <row r="6" spans="2:11" x14ac:dyDescent="0.35">
      <c r="B6" s="14"/>
      <c r="C6" s="15"/>
      <c r="D6" s="15"/>
      <c r="E6" s="15"/>
    </row>
    <row r="7" spans="2:11" x14ac:dyDescent="0.35">
      <c r="B7" s="92" t="s">
        <v>98</v>
      </c>
      <c r="C7" s="17" t="s">
        <v>0</v>
      </c>
      <c r="D7" s="17" t="s">
        <v>1</v>
      </c>
      <c r="E7" s="17" t="s">
        <v>5</v>
      </c>
      <c r="F7" s="17" t="s">
        <v>27</v>
      </c>
      <c r="G7" s="2"/>
      <c r="H7" s="151" t="s">
        <v>69</v>
      </c>
      <c r="I7" s="152"/>
      <c r="J7" s="152"/>
      <c r="K7" s="64"/>
    </row>
    <row r="8" spans="2:11" x14ac:dyDescent="0.35">
      <c r="B8" s="5" t="s">
        <v>13</v>
      </c>
      <c r="C8" s="157">
        <v>22</v>
      </c>
      <c r="D8" s="158">
        <v>40</v>
      </c>
      <c r="E8" s="6">
        <f>C8/D8</f>
        <v>0.55000000000000004</v>
      </c>
      <c r="F8" s="7" t="s">
        <v>19</v>
      </c>
      <c r="H8" s="65" t="s">
        <v>84</v>
      </c>
      <c r="I8" s="57"/>
      <c r="J8" s="57"/>
      <c r="K8" s="66"/>
    </row>
    <row r="9" spans="2:11" x14ac:dyDescent="0.35">
      <c r="B9" s="9" t="s">
        <v>14</v>
      </c>
      <c r="C9" s="156">
        <v>21</v>
      </c>
      <c r="D9" s="156">
        <v>32</v>
      </c>
      <c r="E9" s="10">
        <f t="shared" ref="E9:E14" si="0">C9/D9</f>
        <v>0.65625</v>
      </c>
      <c r="F9" s="11" t="s">
        <v>21</v>
      </c>
      <c r="H9" s="67" t="s">
        <v>85</v>
      </c>
      <c r="I9" s="68"/>
      <c r="J9" s="68"/>
      <c r="K9" s="69"/>
    </row>
    <row r="10" spans="2:11" x14ac:dyDescent="0.35">
      <c r="B10" s="9" t="s">
        <v>15</v>
      </c>
      <c r="C10" s="156">
        <v>27</v>
      </c>
      <c r="D10" s="156">
        <v>37</v>
      </c>
      <c r="E10" s="10">
        <f t="shared" si="0"/>
        <v>0.72972972972972971</v>
      </c>
      <c r="F10" s="11" t="s">
        <v>22</v>
      </c>
    </row>
    <row r="11" spans="2:11" x14ac:dyDescent="0.35">
      <c r="B11" s="9" t="s">
        <v>16</v>
      </c>
      <c r="C11" s="156">
        <v>27</v>
      </c>
      <c r="D11" s="156">
        <v>35</v>
      </c>
      <c r="E11" s="10">
        <f t="shared" si="0"/>
        <v>0.77142857142857146</v>
      </c>
      <c r="F11" s="11" t="s">
        <v>23</v>
      </c>
      <c r="H11" s="70" t="s">
        <v>121</v>
      </c>
      <c r="I11" s="71"/>
      <c r="J11" s="72"/>
    </row>
    <row r="12" spans="2:11" x14ac:dyDescent="0.35">
      <c r="B12" s="9" t="s">
        <v>17</v>
      </c>
      <c r="C12" s="156">
        <v>37</v>
      </c>
      <c r="D12" s="156">
        <v>31</v>
      </c>
      <c r="E12" s="10">
        <f t="shared" si="0"/>
        <v>1.1935483870967742</v>
      </c>
      <c r="F12" s="11" t="s">
        <v>24</v>
      </c>
      <c r="H12" s="73" t="s">
        <v>68</v>
      </c>
      <c r="I12" s="74"/>
      <c r="J12" s="75"/>
    </row>
    <row r="13" spans="2:11" x14ac:dyDescent="0.35">
      <c r="B13" s="9" t="s">
        <v>18</v>
      </c>
      <c r="C13" s="156">
        <v>20</v>
      </c>
      <c r="D13" s="156">
        <v>35</v>
      </c>
      <c r="E13" s="10">
        <f t="shared" si="0"/>
        <v>0.5714285714285714</v>
      </c>
      <c r="F13" s="11" t="s">
        <v>25</v>
      </c>
    </row>
    <row r="14" spans="2:11" x14ac:dyDescent="0.35">
      <c r="B14" s="9" t="s">
        <v>3</v>
      </c>
      <c r="C14" s="156">
        <v>9</v>
      </c>
      <c r="D14" s="156">
        <v>42</v>
      </c>
      <c r="E14" s="10">
        <f t="shared" si="0"/>
        <v>0.21428571428571427</v>
      </c>
      <c r="F14" s="11" t="s">
        <v>26</v>
      </c>
      <c r="H14" s="14" t="s">
        <v>119</v>
      </c>
      <c r="I14" s="14"/>
      <c r="J14" s="14"/>
    </row>
    <row r="15" spans="2:11" x14ac:dyDescent="0.35">
      <c r="C15" s="15" t="s">
        <v>9</v>
      </c>
      <c r="D15" s="15"/>
      <c r="E15" s="15"/>
      <c r="F15" s="15"/>
      <c r="G15" s="14"/>
      <c r="H15" s="14" t="s">
        <v>120</v>
      </c>
      <c r="I15" s="14"/>
      <c r="J15" s="14"/>
    </row>
    <row r="16" spans="2:11" x14ac:dyDescent="0.35">
      <c r="C16" s="15"/>
      <c r="D16" s="15"/>
      <c r="E16" s="15"/>
      <c r="F16" s="15"/>
      <c r="G16" s="14"/>
      <c r="H16" s="14"/>
      <c r="I16" s="14"/>
      <c r="J16" s="15"/>
      <c r="K16" s="15"/>
    </row>
    <row r="17" spans="2:12" x14ac:dyDescent="0.35">
      <c r="C17" s="15"/>
      <c r="D17" s="15" t="s">
        <v>50</v>
      </c>
      <c r="E17" s="45" t="s">
        <v>4</v>
      </c>
      <c r="F17" s="26"/>
      <c r="G17" s="4"/>
      <c r="H17" s="4"/>
      <c r="I17" s="4"/>
      <c r="J17" s="15"/>
      <c r="K17" s="15"/>
    </row>
    <row r="18" spans="2:12" x14ac:dyDescent="0.35">
      <c r="C18" s="15"/>
      <c r="D18" s="15" t="s">
        <v>2</v>
      </c>
      <c r="E18" s="15" t="s">
        <v>44</v>
      </c>
      <c r="F18" s="15" t="s">
        <v>45</v>
      </c>
      <c r="G18" s="18" t="s">
        <v>46</v>
      </c>
      <c r="H18" s="18" t="s">
        <v>46</v>
      </c>
      <c r="J18" s="15"/>
      <c r="K18" s="15"/>
    </row>
    <row r="19" spans="2:12" x14ac:dyDescent="0.35">
      <c r="C19" s="15"/>
      <c r="D19" s="15" t="s">
        <v>42</v>
      </c>
      <c r="E19" s="15" t="s">
        <v>42</v>
      </c>
      <c r="F19" s="15" t="s">
        <v>73</v>
      </c>
      <c r="G19" s="29" t="s">
        <v>75</v>
      </c>
      <c r="H19" s="29" t="s">
        <v>77</v>
      </c>
      <c r="J19" s="15"/>
      <c r="K19" s="15"/>
    </row>
    <row r="20" spans="2:12" x14ac:dyDescent="0.35">
      <c r="C20" s="15"/>
      <c r="D20" s="15" t="s">
        <v>80</v>
      </c>
      <c r="E20" s="15" t="s">
        <v>55</v>
      </c>
      <c r="F20" s="15" t="s">
        <v>29</v>
      </c>
      <c r="G20" s="15" t="s">
        <v>76</v>
      </c>
      <c r="H20" s="14" t="s">
        <v>78</v>
      </c>
      <c r="J20" s="15"/>
      <c r="K20" s="15"/>
    </row>
    <row r="21" spans="2:12" x14ac:dyDescent="0.35">
      <c r="B21" s="14" t="s">
        <v>43</v>
      </c>
      <c r="C21" s="15">
        <f>C5</f>
        <v>77.25</v>
      </c>
      <c r="D21" s="18" t="s">
        <v>53</v>
      </c>
      <c r="E21" s="15"/>
      <c r="F21" s="15"/>
      <c r="G21" s="14"/>
      <c r="H21" s="148" t="s">
        <v>74</v>
      </c>
      <c r="I21" s="148"/>
      <c r="J21" s="148"/>
      <c r="K21" s="63">
        <f>C4</f>
        <v>3000</v>
      </c>
      <c r="L21" t="s">
        <v>2</v>
      </c>
    </row>
    <row r="22" spans="2:12" x14ac:dyDescent="0.35">
      <c r="B22" s="5" t="s">
        <v>31</v>
      </c>
      <c r="C22" s="7"/>
      <c r="D22" s="19">
        <f>K32</f>
        <v>178.99553571428572</v>
      </c>
      <c r="E22" s="20">
        <f>D22*60</f>
        <v>10739.732142857143</v>
      </c>
      <c r="F22" s="20">
        <f>C21*E22</f>
        <v>829644.30803571432</v>
      </c>
      <c r="G22" s="60">
        <f>F22/12</f>
        <v>69137.025669642855</v>
      </c>
      <c r="H22" s="84">
        <f>G22/5280</f>
        <v>13.094133649553571</v>
      </c>
      <c r="I22" s="14" t="s">
        <v>54</v>
      </c>
      <c r="J22" s="14"/>
      <c r="K22" s="14"/>
    </row>
    <row r="23" spans="2:12" x14ac:dyDescent="0.35">
      <c r="B23" s="9" t="s">
        <v>38</v>
      </c>
      <c r="C23" s="11"/>
      <c r="D23" s="21">
        <f>K33</f>
        <v>307.9493087557604</v>
      </c>
      <c r="E23" s="22">
        <f t="shared" ref="E23:E26" si="1">D23*60</f>
        <v>18476.958525345624</v>
      </c>
      <c r="F23" s="22">
        <f>C21*E23</f>
        <v>1427345.0460829495</v>
      </c>
      <c r="G23" s="61">
        <f t="shared" ref="G23:G26" si="2">F23/12</f>
        <v>118945.42050691246</v>
      </c>
      <c r="H23" s="85">
        <f t="shared" ref="H23:H26" si="3">G23/5280</f>
        <v>22.527541762672815</v>
      </c>
      <c r="I23" s="14" t="s">
        <v>47</v>
      </c>
      <c r="J23" s="14"/>
      <c r="K23" s="14"/>
    </row>
    <row r="24" spans="2:12" x14ac:dyDescent="0.35">
      <c r="B24" s="9" t="s">
        <v>39</v>
      </c>
      <c r="C24" s="11"/>
      <c r="D24" s="21">
        <f>K34</f>
        <v>495.91836734693879</v>
      </c>
      <c r="E24" s="22">
        <f t="shared" si="1"/>
        <v>29755.102040816328</v>
      </c>
      <c r="F24" s="22">
        <f>C21*E24</f>
        <v>2298581.6326530613</v>
      </c>
      <c r="G24" s="61">
        <f t="shared" si="2"/>
        <v>191548.46938775512</v>
      </c>
      <c r="H24" s="85">
        <f t="shared" si="3"/>
        <v>36.27811920222635</v>
      </c>
      <c r="I24" s="14"/>
      <c r="J24" s="15" t="s">
        <v>7</v>
      </c>
      <c r="K24" s="15" t="s">
        <v>48</v>
      </c>
    </row>
    <row r="25" spans="2:12" x14ac:dyDescent="0.35">
      <c r="B25" s="9" t="s">
        <v>40</v>
      </c>
      <c r="C25" s="11"/>
      <c r="D25" s="21">
        <f>K35</f>
        <v>767.28110599078343</v>
      </c>
      <c r="E25" s="22">
        <f t="shared" si="1"/>
        <v>46036.866359447005</v>
      </c>
      <c r="F25" s="22">
        <f>C21*E25</f>
        <v>3556347.9262672812</v>
      </c>
      <c r="G25" s="61">
        <f t="shared" si="2"/>
        <v>296362.32718894008</v>
      </c>
      <c r="H25" s="85">
        <f t="shared" si="3"/>
        <v>56.129228634268955</v>
      </c>
      <c r="I25" s="14"/>
      <c r="J25" s="15">
        <f>C14</f>
        <v>9</v>
      </c>
      <c r="K25" s="15">
        <f>D14</f>
        <v>42</v>
      </c>
    </row>
    <row r="26" spans="2:12" x14ac:dyDescent="0.35">
      <c r="B26" s="9" t="s">
        <v>41</v>
      </c>
      <c r="C26" s="11"/>
      <c r="D26" s="21">
        <f>K36</f>
        <v>202.04081632653057</v>
      </c>
      <c r="E26" s="22">
        <f t="shared" si="1"/>
        <v>12122.448979591834</v>
      </c>
      <c r="F26" s="22">
        <f>C21*E26</f>
        <v>936459.18367346923</v>
      </c>
      <c r="G26" s="61">
        <f t="shared" si="2"/>
        <v>78038.265306122441</v>
      </c>
      <c r="H26" s="86">
        <f t="shared" si="3"/>
        <v>14.779974489795917</v>
      </c>
      <c r="I26" s="14"/>
      <c r="J26" s="14"/>
      <c r="K26" s="14"/>
    </row>
    <row r="27" spans="2:12" x14ac:dyDescent="0.35">
      <c r="H27" s="3"/>
      <c r="K27" s="89" t="s">
        <v>50</v>
      </c>
    </row>
    <row r="28" spans="2:12" x14ac:dyDescent="0.35">
      <c r="C28" s="15"/>
      <c r="D28" s="15"/>
      <c r="E28" s="15"/>
      <c r="F28" s="15"/>
      <c r="G28" s="14"/>
      <c r="H28" s="14"/>
      <c r="I28" s="14"/>
      <c r="K28" s="89" t="s">
        <v>102</v>
      </c>
    </row>
    <row r="29" spans="2:12" x14ac:dyDescent="0.35">
      <c r="C29" s="15"/>
      <c r="D29" s="15"/>
      <c r="E29" s="15"/>
      <c r="F29" s="15"/>
      <c r="G29" s="14"/>
      <c r="H29" s="14"/>
      <c r="I29" s="14"/>
      <c r="J29" s="15" t="s">
        <v>11</v>
      </c>
      <c r="K29" s="94" t="s">
        <v>103</v>
      </c>
    </row>
    <row r="30" spans="2:12" x14ac:dyDescent="0.35">
      <c r="C30" s="15"/>
      <c r="D30" s="15"/>
      <c r="E30" s="15"/>
      <c r="F30" s="15"/>
      <c r="G30" s="14"/>
      <c r="H30" s="14"/>
      <c r="I30" s="14"/>
      <c r="J30" s="15" t="s">
        <v>51</v>
      </c>
      <c r="K30" s="29">
        <f>C4</f>
        <v>3000</v>
      </c>
    </row>
    <row r="31" spans="2:12" x14ac:dyDescent="0.35">
      <c r="C31" s="18" t="s">
        <v>19</v>
      </c>
      <c r="D31" s="18" t="s">
        <v>34</v>
      </c>
      <c r="E31" s="18" t="s">
        <v>35</v>
      </c>
      <c r="F31" s="18" t="s">
        <v>32</v>
      </c>
      <c r="G31" s="18" t="s">
        <v>36</v>
      </c>
      <c r="H31" s="18" t="s">
        <v>37</v>
      </c>
      <c r="I31" s="15" t="s">
        <v>33</v>
      </c>
      <c r="J31" s="18" t="s">
        <v>52</v>
      </c>
      <c r="K31" s="18" t="s">
        <v>53</v>
      </c>
    </row>
    <row r="32" spans="2:12" x14ac:dyDescent="0.35">
      <c r="B32" s="5" t="s">
        <v>31</v>
      </c>
      <c r="C32" s="6">
        <f>E8</f>
        <v>0.55000000000000004</v>
      </c>
      <c r="D32" s="6">
        <f>E9</f>
        <v>0.65625</v>
      </c>
      <c r="E32" s="6"/>
      <c r="F32" s="6">
        <f>E11</f>
        <v>0.77142857142857146</v>
      </c>
      <c r="G32" s="5" t="s">
        <v>9</v>
      </c>
      <c r="H32" s="5"/>
      <c r="I32" s="8">
        <f>E14</f>
        <v>0.21428571428571427</v>
      </c>
      <c r="J32" s="23">
        <f>C32*D32*F32*I32</f>
        <v>5.966517857142857E-2</v>
      </c>
      <c r="K32" s="25">
        <f>C4*J32</f>
        <v>178.99553571428572</v>
      </c>
    </row>
    <row r="33" spans="2:11" x14ac:dyDescent="0.35">
      <c r="B33" s="9" t="s">
        <v>38</v>
      </c>
      <c r="C33" s="10">
        <f>E8</f>
        <v>0.55000000000000004</v>
      </c>
      <c r="D33" s="10"/>
      <c r="E33" s="10">
        <f>E10</f>
        <v>0.72972972972972971</v>
      </c>
      <c r="F33" s="11"/>
      <c r="G33" s="12">
        <f>E12</f>
        <v>1.1935483870967742</v>
      </c>
      <c r="H33" s="9"/>
      <c r="I33" s="12">
        <f>E14</f>
        <v>0.21428571428571427</v>
      </c>
      <c r="J33" s="24">
        <f>C33*E33*G33*I33</f>
        <v>0.10264976958525346</v>
      </c>
      <c r="K33" s="25">
        <f>C4*J33</f>
        <v>307.9493087557604</v>
      </c>
    </row>
    <row r="34" spans="2:11" x14ac:dyDescent="0.35">
      <c r="B34" s="9" t="s">
        <v>39</v>
      </c>
      <c r="C34" s="11"/>
      <c r="D34" s="11"/>
      <c r="E34" s="10">
        <f>E11</f>
        <v>0.77142857142857146</v>
      </c>
      <c r="F34" s="11"/>
      <c r="G34" s="9"/>
      <c r="H34" s="9"/>
      <c r="I34" s="12">
        <f>E14</f>
        <v>0.21428571428571427</v>
      </c>
      <c r="J34" s="24">
        <f>E34*I34</f>
        <v>0.1653061224489796</v>
      </c>
      <c r="K34" s="25">
        <f>C4*J34</f>
        <v>495.91836734693879</v>
      </c>
    </row>
    <row r="35" spans="2:11" x14ac:dyDescent="0.35">
      <c r="B35" s="9" t="s">
        <v>40</v>
      </c>
      <c r="C35" s="11"/>
      <c r="D35" s="11"/>
      <c r="E35" s="11"/>
      <c r="F35" s="10">
        <f>E12</f>
        <v>1.1935483870967742</v>
      </c>
      <c r="G35" s="9"/>
      <c r="H35" s="9"/>
      <c r="I35" s="12">
        <f>E14</f>
        <v>0.21428571428571427</v>
      </c>
      <c r="J35" s="24">
        <f>F35*I35</f>
        <v>0.25576036866359447</v>
      </c>
      <c r="K35" s="25">
        <f>C4*J35</f>
        <v>767.28110599078343</v>
      </c>
    </row>
    <row r="36" spans="2:11" x14ac:dyDescent="0.35">
      <c r="B36" s="9" t="s">
        <v>41</v>
      </c>
      <c r="C36" s="10">
        <f>E8</f>
        <v>0.55000000000000004</v>
      </c>
      <c r="D36" s="11"/>
      <c r="E36" s="11"/>
      <c r="F36" s="11"/>
      <c r="G36" s="9"/>
      <c r="H36" s="12">
        <f>E13</f>
        <v>0.5714285714285714</v>
      </c>
      <c r="I36" s="12">
        <f>E14</f>
        <v>0.21428571428571427</v>
      </c>
      <c r="J36" s="24">
        <f>C36*H36*I36</f>
        <v>6.7346938775510193E-2</v>
      </c>
      <c r="K36" s="25">
        <f>C4*J36</f>
        <v>202.04081632653057</v>
      </c>
    </row>
    <row r="37" spans="2:11" x14ac:dyDescent="0.35">
      <c r="B37" s="9"/>
      <c r="C37" s="11"/>
      <c r="D37" s="11"/>
      <c r="E37" s="11"/>
      <c r="F37" s="11"/>
      <c r="G37" s="9"/>
      <c r="H37" s="9"/>
      <c r="I37" s="9"/>
      <c r="J37" s="9" t="s">
        <v>9</v>
      </c>
      <c r="K37" s="13"/>
    </row>
    <row r="40" spans="2:11" x14ac:dyDescent="0.35">
      <c r="G40" s="1"/>
    </row>
    <row r="41" spans="2:11" x14ac:dyDescent="0.35">
      <c r="D41" s="15" t="s">
        <v>2</v>
      </c>
      <c r="E41" s="29">
        <v>2000</v>
      </c>
      <c r="F41" s="29">
        <v>2500</v>
      </c>
      <c r="G41" s="29">
        <v>3000</v>
      </c>
      <c r="H41" s="76">
        <v>3500</v>
      </c>
      <c r="I41" s="76">
        <v>4000</v>
      </c>
    </row>
    <row r="42" spans="2:11" x14ac:dyDescent="0.35">
      <c r="D42" s="78" t="s">
        <v>65</v>
      </c>
      <c r="E42" s="82">
        <f>$C$32*$D$32*$F$32*$I$32*2000*60*$C$21/12/5280</f>
        <v>8.7294224330357153</v>
      </c>
      <c r="F42" s="82">
        <f>$C$32*$D$32*$F$32*$I$32*2500*60*$C$21/12/5280</f>
        <v>10.911778041294642</v>
      </c>
      <c r="G42" s="82">
        <f>$C$32*$D$32*$F$32*$I$32*3000*60*$C$21/12/5280</f>
        <v>13.094133649553571</v>
      </c>
      <c r="H42" s="82">
        <f>$C$32*$D$32*$F$32*$I$32*3500*60*$C$21/12/5280</f>
        <v>15.2764892578125</v>
      </c>
      <c r="I42" s="82">
        <f>$C$32*$D$32*$F$32*$I$32*4000*60*$C$21/12/5280</f>
        <v>17.458844866071431</v>
      </c>
    </row>
    <row r="43" spans="2:11" x14ac:dyDescent="0.35">
      <c r="D43" s="81" t="s">
        <v>38</v>
      </c>
      <c r="E43" s="82">
        <f>$C$33*$E$33*$G$33*$I$33*2000*60*$C$21/12/5280</f>
        <v>15.018361175115208</v>
      </c>
      <c r="F43" s="82">
        <f>$C$33*$E$33*$G$33*$I$33*2500*60*$C$21/12/5280</f>
        <v>18.772951468894011</v>
      </c>
      <c r="G43" s="82">
        <f>$C$33*$E$33*$G$33*$I$33*3000*60*$C$21/12/5280</f>
        <v>22.527541762672815</v>
      </c>
      <c r="H43" s="82">
        <f>$C$33*$E$33*$G$33*$I$33*3500*60*$C$21/12/5280</f>
        <v>26.282132056451612</v>
      </c>
      <c r="I43" s="82">
        <f>$C$33*$E$33*$G$33*$I$33*4000*60*$C$21/12/5280</f>
        <v>30.036722350230416</v>
      </c>
    </row>
    <row r="44" spans="2:11" x14ac:dyDescent="0.35">
      <c r="D44" s="81" t="s">
        <v>39</v>
      </c>
      <c r="E44" s="82">
        <f>$E$34*$I$34*2000*60*$C$21/12/5280</f>
        <v>24.185412801484233</v>
      </c>
      <c r="F44" s="82">
        <f>$E$34*$I$34*2500*60*$C$21/12/5280</f>
        <v>30.231766001855291</v>
      </c>
      <c r="G44" s="82">
        <f>$E$34*$I$34*3000*60*$C$21/12/5280</f>
        <v>36.27811920222635</v>
      </c>
      <c r="H44" s="82">
        <f>$E$34*$I$34*3500*60*$C$21/12/5280</f>
        <v>42.324472402597394</v>
      </c>
      <c r="I44" s="82">
        <f>$E$34*$I$34*4000*60*$C$21/12/5280</f>
        <v>48.370825602968466</v>
      </c>
      <c r="J44" s="14" t="s">
        <v>87</v>
      </c>
    </row>
    <row r="45" spans="2:11" x14ac:dyDescent="0.35">
      <c r="D45" s="81" t="s">
        <v>40</v>
      </c>
      <c r="E45" s="82">
        <f>$F$35*$I$35*2000*60*$C$21/12/5280</f>
        <v>37.419485756179306</v>
      </c>
      <c r="F45" s="82">
        <f>$F$35*$I$35*2500*60*$C$21/12/5280</f>
        <v>46.774357195224127</v>
      </c>
      <c r="G45" s="82">
        <f>$F$35*$I$35*3000*60*$C$21/12/5280</f>
        <v>56.129228634268955</v>
      </c>
      <c r="H45" s="82">
        <f>$F$35*$I$35*3500*60*$C$21/12/5280</f>
        <v>65.484100073313769</v>
      </c>
      <c r="I45" s="82">
        <f>$F$35*$I$35*4000*60*$C$21/12/5280</f>
        <v>74.838971512358611</v>
      </c>
    </row>
    <row r="46" spans="2:11" x14ac:dyDescent="0.35">
      <c r="D46" s="81" t="s">
        <v>41</v>
      </c>
      <c r="E46" s="82">
        <f>$C$36*$H$36*$I$36*2000*60*$C$21/12/5280</f>
        <v>9.8533163265306118</v>
      </c>
      <c r="F46" s="82">
        <f>$C$36*$H$36*$I$36*2500*60*$C$21/12/5280</f>
        <v>12.316645408163264</v>
      </c>
      <c r="G46" s="82">
        <f>$C$36*$H$36*$I$36*3000*60*$C$21/12/5280</f>
        <v>14.779974489795917</v>
      </c>
      <c r="H46" s="82">
        <f>$C$36*$H$36*$I$36*3500*60*$C$21/12/5280</f>
        <v>17.243303571428569</v>
      </c>
      <c r="I46" s="82">
        <f>$C$36*$H$36*$I$36*4000*60*$C$21/12/5280</f>
        <v>19.706632653061224</v>
      </c>
    </row>
    <row r="47" spans="2:11" x14ac:dyDescent="0.35">
      <c r="D47" s="15"/>
      <c r="E47" s="79"/>
      <c r="F47" s="79"/>
      <c r="G47" s="79"/>
      <c r="H47" s="80"/>
      <c r="I47" s="80"/>
    </row>
    <row r="48" spans="2:11" x14ac:dyDescent="0.35">
      <c r="H48" s="3"/>
    </row>
  </sheetData>
  <sheetProtection algorithmName="SHA-512" hashValue="h/NbT1qhmqy2aqFO0hckMdl6eCYBcuqsiW/qjDbgYUsCGx8xylhR8+HPvb6INk6qo38gxNpjmjRqB7ROuSWDJQ==" saltValue="eL0vYSkXC2ZqBEa1EKQgGg==" spinCount="100000" sheet="1" objects="1" scenarios="1"/>
  <mergeCells count="2">
    <mergeCell ref="H21:J21"/>
    <mergeCell ref="H7:J7"/>
  </mergeCells>
  <printOptions horizontalCentered="1"/>
  <pageMargins left="0.7" right="0.7" top="0.75" bottom="0.75" header="0.3" footer="0.3"/>
  <pageSetup scale="73" orientation="landscape" r:id="rId1"/>
  <headerFooter>
    <oddFooter>&amp;R&amp;8&amp;Z&amp;F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A98C-63B8-4EF7-9EFA-22DEF0FAD5A6}">
  <sheetPr>
    <tabColor rgb="FFC00000"/>
  </sheetPr>
  <dimension ref="B1:K48"/>
  <sheetViews>
    <sheetView workbookViewId="0"/>
  </sheetViews>
  <sheetFormatPr defaultRowHeight="14.5" x14ac:dyDescent="0.35"/>
  <cols>
    <col min="2" max="2" width="22.90625" customWidth="1"/>
    <col min="3" max="3" width="6.6328125" style="1" customWidth="1"/>
    <col min="4" max="4" width="9.6328125" style="1" customWidth="1"/>
    <col min="5" max="5" width="9.54296875" style="1" bestFit="1" customWidth="1"/>
    <col min="6" max="6" width="12.1796875" style="1" bestFit="1" customWidth="1"/>
    <col min="7" max="7" width="11.36328125" customWidth="1"/>
    <col min="8" max="11" width="9.6328125" customWidth="1"/>
    <col min="12" max="17" width="6.6328125" customWidth="1"/>
  </cols>
  <sheetData>
    <row r="1" spans="2:11" ht="29" customHeight="1" x14ac:dyDescent="0.35">
      <c r="B1" s="154" t="s">
        <v>115</v>
      </c>
      <c r="C1" s="154"/>
      <c r="D1" s="154"/>
      <c r="E1" s="154"/>
      <c r="F1" s="154"/>
    </row>
    <row r="2" spans="2:11" ht="29" customHeight="1" x14ac:dyDescent="0.35">
      <c r="B2" s="154" t="s">
        <v>104</v>
      </c>
      <c r="C2" s="154"/>
      <c r="D2" s="154"/>
      <c r="E2" s="154"/>
      <c r="F2" s="154"/>
    </row>
    <row r="3" spans="2:11" ht="29" customHeight="1" x14ac:dyDescent="0.65">
      <c r="B3" s="155" t="s">
        <v>108</v>
      </c>
      <c r="C3" s="155"/>
      <c r="D3" s="155"/>
      <c r="E3" s="155"/>
      <c r="F3" s="155"/>
      <c r="G3" s="14"/>
      <c r="H3" s="14"/>
      <c r="I3" s="14"/>
      <c r="J3" s="14"/>
      <c r="K3" s="45"/>
    </row>
    <row r="4" spans="2:11" ht="38" customHeight="1" x14ac:dyDescent="0.65">
      <c r="B4" s="100"/>
      <c r="C4" s="100"/>
      <c r="D4" s="100"/>
      <c r="E4" s="100"/>
      <c r="F4" s="100"/>
      <c r="G4" s="14"/>
      <c r="H4" s="14"/>
      <c r="I4" s="14"/>
      <c r="J4" s="14"/>
      <c r="K4" s="45"/>
    </row>
    <row r="5" spans="2:11" s="139" customFormat="1" ht="27" customHeight="1" x14ac:dyDescent="0.65">
      <c r="B5" s="143" t="s">
        <v>118</v>
      </c>
      <c r="C5" s="144"/>
      <c r="D5" s="144"/>
      <c r="E5" s="144"/>
      <c r="F5" s="141"/>
      <c r="K5" s="142"/>
    </row>
    <row r="6" spans="2:11" s="139" customFormat="1" ht="27" customHeight="1" x14ac:dyDescent="0.65">
      <c r="B6" s="145" t="s">
        <v>116</v>
      </c>
      <c r="C6" s="146"/>
      <c r="D6" s="146"/>
      <c r="E6" s="146"/>
      <c r="F6" s="141"/>
      <c r="K6" s="142"/>
    </row>
    <row r="7" spans="2:11" s="139" customFormat="1" ht="27" customHeight="1" x14ac:dyDescent="0.65">
      <c r="B7" s="140" t="s">
        <v>117</v>
      </c>
      <c r="C7" s="141"/>
      <c r="D7" s="141"/>
      <c r="E7" s="141"/>
      <c r="F7" s="141"/>
      <c r="K7" s="142"/>
    </row>
    <row r="8" spans="2:11" s="139" customFormat="1" ht="27" customHeight="1" x14ac:dyDescent="0.65">
      <c r="B8" s="140"/>
      <c r="C8" s="141"/>
      <c r="D8" s="141"/>
      <c r="E8" s="141"/>
      <c r="F8" s="141"/>
      <c r="K8" s="142"/>
    </row>
    <row r="9" spans="2:11" ht="18.5" x14ac:dyDescent="0.45">
      <c r="B9" s="107" t="s">
        <v>98</v>
      </c>
      <c r="C9" s="15"/>
      <c r="D9" s="15"/>
      <c r="E9" s="15"/>
    </row>
    <row r="10" spans="2:11" x14ac:dyDescent="0.35">
      <c r="C10" s="17" t="s">
        <v>0</v>
      </c>
      <c r="D10" s="17" t="s">
        <v>1</v>
      </c>
      <c r="E10" s="17" t="s">
        <v>5</v>
      </c>
      <c r="F10" s="17" t="s">
        <v>27</v>
      </c>
      <c r="G10" s="2"/>
      <c r="H10" s="153"/>
      <c r="I10" s="153"/>
      <c r="J10" s="153"/>
      <c r="K10" s="14"/>
    </row>
    <row r="11" spans="2:11" ht="20" customHeight="1" x14ac:dyDescent="0.35">
      <c r="B11" s="132" t="s">
        <v>8</v>
      </c>
      <c r="C11" s="133"/>
      <c r="D11" s="134"/>
      <c r="E11" s="123"/>
      <c r="F11" s="124" t="s">
        <v>19</v>
      </c>
      <c r="H11" s="99"/>
      <c r="I11" s="99"/>
      <c r="J11" s="99"/>
      <c r="K11" s="14"/>
    </row>
    <row r="12" spans="2:11" ht="20" customHeight="1" x14ac:dyDescent="0.35">
      <c r="B12" s="129" t="s">
        <v>65</v>
      </c>
      <c r="C12" s="127"/>
      <c r="D12" s="127"/>
      <c r="E12" s="125"/>
      <c r="F12" s="126" t="s">
        <v>21</v>
      </c>
      <c r="H12" s="99"/>
      <c r="I12" s="99"/>
      <c r="J12" s="99"/>
      <c r="K12" s="14"/>
    </row>
    <row r="13" spans="2:11" ht="20" customHeight="1" x14ac:dyDescent="0.35">
      <c r="B13" s="129" t="s">
        <v>38</v>
      </c>
      <c r="C13" s="127"/>
      <c r="D13" s="127"/>
      <c r="E13" s="125"/>
      <c r="F13" s="126" t="s">
        <v>22</v>
      </c>
    </row>
    <row r="14" spans="2:11" ht="20" customHeight="1" x14ac:dyDescent="0.35">
      <c r="B14" s="129" t="s">
        <v>39</v>
      </c>
      <c r="C14" s="127"/>
      <c r="D14" s="127"/>
      <c r="E14" s="125"/>
      <c r="F14" s="126" t="s">
        <v>23</v>
      </c>
      <c r="H14" s="14"/>
      <c r="I14" s="14"/>
    </row>
    <row r="15" spans="2:11" ht="20" customHeight="1" x14ac:dyDescent="0.35">
      <c r="B15" s="129" t="s">
        <v>40</v>
      </c>
      <c r="C15" s="135"/>
      <c r="D15" s="136"/>
      <c r="E15" s="125"/>
      <c r="F15" s="126" t="s">
        <v>24</v>
      </c>
      <c r="H15" s="14"/>
      <c r="I15" s="14"/>
    </row>
    <row r="16" spans="2:11" ht="20" customHeight="1" x14ac:dyDescent="0.35">
      <c r="B16" s="129" t="s">
        <v>58</v>
      </c>
      <c r="C16" s="137" t="s">
        <v>114</v>
      </c>
      <c r="D16" s="127"/>
      <c r="E16" s="125"/>
      <c r="F16" s="126" t="s">
        <v>25</v>
      </c>
    </row>
    <row r="17" spans="2:11" ht="20" customHeight="1" x14ac:dyDescent="0.35">
      <c r="B17" s="129" t="s">
        <v>6</v>
      </c>
      <c r="C17" s="138"/>
      <c r="D17" s="138"/>
      <c r="E17" s="125"/>
      <c r="F17" s="126" t="s">
        <v>26</v>
      </c>
    </row>
    <row r="18" spans="2:11" ht="20" customHeight="1" x14ac:dyDescent="0.35">
      <c r="B18" s="129" t="s">
        <v>112</v>
      </c>
      <c r="C18" s="127" t="s">
        <v>9</v>
      </c>
      <c r="D18" s="127"/>
      <c r="E18" s="127"/>
      <c r="F18" s="128" t="s">
        <v>60</v>
      </c>
      <c r="G18" s="14"/>
      <c r="H18" s="14"/>
      <c r="I18" s="14"/>
    </row>
    <row r="19" spans="2:11" ht="20" customHeight="1" x14ac:dyDescent="0.35">
      <c r="B19" s="129" t="s">
        <v>113</v>
      </c>
      <c r="C19" s="127"/>
      <c r="D19" s="127"/>
      <c r="E19" s="127"/>
      <c r="F19" s="128" t="s">
        <v>20</v>
      </c>
      <c r="G19" s="14"/>
      <c r="H19" s="14"/>
      <c r="I19" s="14"/>
      <c r="J19" s="15"/>
      <c r="K19" s="15"/>
    </row>
    <row r="20" spans="2:11" ht="20" customHeight="1" x14ac:dyDescent="0.35">
      <c r="B20" s="129" t="s">
        <v>3</v>
      </c>
      <c r="C20" s="130"/>
      <c r="D20" s="130"/>
      <c r="E20" s="130"/>
      <c r="F20" s="131" t="s">
        <v>62</v>
      </c>
      <c r="G20" s="4"/>
      <c r="H20" s="4"/>
      <c r="I20" s="4"/>
      <c r="J20" s="15"/>
      <c r="K20" s="15"/>
    </row>
    <row r="21" spans="2:11" ht="20" customHeight="1" x14ac:dyDescent="0.35">
      <c r="B21" s="14"/>
      <c r="C21" s="14"/>
      <c r="D21" s="14"/>
      <c r="E21" s="14"/>
      <c r="F21" s="45"/>
      <c r="G21" s="18"/>
      <c r="H21" s="18"/>
      <c r="J21" s="15"/>
      <c r="K21" s="15"/>
    </row>
    <row r="22" spans="2:11" ht="30" customHeight="1" x14ac:dyDescent="0.45">
      <c r="B22" s="120" t="s">
        <v>109</v>
      </c>
      <c r="C22" s="7"/>
      <c r="D22" s="19"/>
      <c r="E22" s="20"/>
      <c r="F22" s="20"/>
      <c r="G22" s="60"/>
      <c r="H22" s="96"/>
      <c r="I22" s="14"/>
      <c r="J22" s="14"/>
      <c r="K22" s="14"/>
    </row>
    <row r="23" spans="2:11" ht="30" customHeight="1" x14ac:dyDescent="0.45">
      <c r="B23" s="121" t="s">
        <v>110</v>
      </c>
      <c r="C23" s="11"/>
      <c r="D23" s="115"/>
      <c r="E23" s="116"/>
      <c r="F23" s="116"/>
      <c r="G23" s="117"/>
      <c r="H23" s="97"/>
      <c r="I23" s="14"/>
      <c r="J23" s="14"/>
      <c r="K23" s="14"/>
    </row>
    <row r="24" spans="2:11" ht="30" customHeight="1" x14ac:dyDescent="0.45">
      <c r="B24" s="122" t="s">
        <v>111</v>
      </c>
      <c r="C24" s="28"/>
      <c r="D24" s="118"/>
      <c r="E24" s="88"/>
      <c r="F24" s="88"/>
      <c r="G24" s="119"/>
      <c r="H24" s="97"/>
      <c r="I24" s="14"/>
      <c r="J24" s="15"/>
      <c r="K24" s="15"/>
    </row>
    <row r="25" spans="2:11" ht="30" customHeight="1" x14ac:dyDescent="0.35">
      <c r="B25" s="159"/>
      <c r="C25" s="160"/>
      <c r="D25" s="161"/>
      <c r="E25" s="162"/>
      <c r="F25" s="162"/>
      <c r="G25" s="168"/>
      <c r="H25" s="97"/>
      <c r="I25" s="14"/>
      <c r="J25" s="15"/>
      <c r="K25" s="15"/>
    </row>
    <row r="26" spans="2:11" x14ac:dyDescent="0.35">
      <c r="B26" s="159"/>
      <c r="C26" s="160"/>
      <c r="D26" s="161"/>
      <c r="E26" s="162"/>
      <c r="F26" s="162"/>
      <c r="G26" s="168"/>
      <c r="H26" s="98"/>
      <c r="I26" s="14"/>
      <c r="J26" s="14"/>
      <c r="K26" s="14"/>
    </row>
    <row r="27" spans="2:11" x14ac:dyDescent="0.35">
      <c r="B27" s="159"/>
      <c r="C27" s="160"/>
      <c r="D27" s="160"/>
      <c r="E27" s="160"/>
      <c r="F27" s="160"/>
      <c r="G27" s="159"/>
      <c r="H27" s="3"/>
      <c r="K27" s="89"/>
    </row>
    <row r="28" spans="2:11" x14ac:dyDescent="0.35">
      <c r="B28" s="159"/>
      <c r="C28" s="163"/>
      <c r="D28" s="163"/>
      <c r="E28" s="163"/>
      <c r="F28" s="163"/>
      <c r="G28" s="169"/>
      <c r="H28" s="14"/>
      <c r="I28" s="14"/>
      <c r="K28" s="89"/>
    </row>
    <row r="29" spans="2:11" x14ac:dyDescent="0.35">
      <c r="B29" s="159"/>
      <c r="C29" s="163"/>
      <c r="D29" s="163"/>
      <c r="E29" s="163"/>
      <c r="F29" s="163"/>
      <c r="G29" s="169"/>
      <c r="H29" s="14"/>
      <c r="I29" s="14"/>
      <c r="J29" s="15"/>
      <c r="K29" s="94"/>
    </row>
    <row r="30" spans="2:11" x14ac:dyDescent="0.35">
      <c r="B30" s="159"/>
      <c r="C30" s="163"/>
      <c r="D30" s="163"/>
      <c r="E30" s="163"/>
      <c r="F30" s="163"/>
      <c r="G30" s="169"/>
      <c r="H30" s="14"/>
      <c r="I30" s="14"/>
      <c r="J30" s="15"/>
      <c r="K30" s="29"/>
    </row>
    <row r="31" spans="2:11" x14ac:dyDescent="0.35">
      <c r="B31" s="159"/>
      <c r="C31" s="164"/>
      <c r="D31" s="164"/>
      <c r="E31" s="164"/>
      <c r="F31" s="164"/>
      <c r="G31" s="164"/>
      <c r="H31" s="18"/>
      <c r="I31" s="15"/>
      <c r="J31" s="18"/>
      <c r="K31" s="18"/>
    </row>
    <row r="32" spans="2:11" x14ac:dyDescent="0.35">
      <c r="B32" s="5"/>
      <c r="C32" s="6"/>
      <c r="D32" s="6"/>
      <c r="E32" s="6"/>
      <c r="F32" s="6"/>
      <c r="G32" s="5"/>
      <c r="H32" s="5"/>
      <c r="I32" s="8"/>
      <c r="J32" s="23"/>
      <c r="K32" s="25"/>
    </row>
    <row r="33" spans="2:11" x14ac:dyDescent="0.35">
      <c r="B33" s="9"/>
      <c r="C33" s="10"/>
      <c r="D33" s="10"/>
      <c r="E33" s="10"/>
      <c r="F33" s="11"/>
      <c r="G33" s="12"/>
      <c r="H33" s="9"/>
      <c r="I33" s="12"/>
      <c r="J33" s="24"/>
      <c r="K33" s="25"/>
    </row>
    <row r="34" spans="2:11" x14ac:dyDescent="0.35">
      <c r="B34" s="9"/>
      <c r="C34" s="11"/>
      <c r="D34" s="11"/>
      <c r="E34" s="10"/>
      <c r="F34" s="11"/>
      <c r="G34" s="9"/>
      <c r="H34" s="9"/>
      <c r="I34" s="12"/>
      <c r="J34" s="24"/>
      <c r="K34" s="25"/>
    </row>
    <row r="35" spans="2:11" x14ac:dyDescent="0.35">
      <c r="B35" s="9"/>
      <c r="C35" s="11"/>
      <c r="D35" s="11"/>
      <c r="E35" s="11"/>
      <c r="F35" s="10"/>
      <c r="G35" s="9"/>
      <c r="H35" s="9"/>
      <c r="I35" s="12"/>
      <c r="J35" s="24"/>
      <c r="K35" s="25"/>
    </row>
    <row r="36" spans="2:11" x14ac:dyDescent="0.35">
      <c r="B36" s="9"/>
      <c r="C36" s="10"/>
      <c r="D36" s="11"/>
      <c r="E36" s="11"/>
      <c r="F36" s="11"/>
      <c r="G36" s="9"/>
      <c r="H36" s="12"/>
      <c r="I36" s="12"/>
      <c r="J36" s="24"/>
      <c r="K36" s="25"/>
    </row>
    <row r="37" spans="2:11" x14ac:dyDescent="0.35">
      <c r="B37" s="9"/>
      <c r="C37" s="11"/>
      <c r="D37" s="11"/>
      <c r="E37" s="11"/>
      <c r="F37" s="11"/>
      <c r="G37" s="9"/>
      <c r="H37" s="9"/>
      <c r="I37" s="9"/>
      <c r="J37" s="9"/>
      <c r="K37" s="13"/>
    </row>
    <row r="40" spans="2:11" x14ac:dyDescent="0.35">
      <c r="G40" s="1"/>
    </row>
    <row r="41" spans="2:11" x14ac:dyDescent="0.35">
      <c r="D41" s="15"/>
      <c r="E41" s="29"/>
      <c r="F41" s="29"/>
      <c r="G41" s="29"/>
      <c r="H41" s="76"/>
      <c r="I41" s="76"/>
    </row>
    <row r="42" spans="2:11" x14ac:dyDescent="0.35">
      <c r="D42" s="78"/>
      <c r="E42" s="82"/>
      <c r="F42" s="82"/>
      <c r="G42" s="82"/>
      <c r="H42" s="82"/>
      <c r="I42" s="82"/>
    </row>
    <row r="43" spans="2:11" x14ac:dyDescent="0.35">
      <c r="D43" s="81"/>
      <c r="E43" s="82"/>
      <c r="F43" s="82"/>
      <c r="G43" s="82"/>
      <c r="H43" s="82"/>
      <c r="I43" s="82"/>
    </row>
    <row r="44" spans="2:11" x14ac:dyDescent="0.35">
      <c r="D44" s="81"/>
      <c r="E44" s="82"/>
      <c r="F44" s="82"/>
      <c r="G44" s="82"/>
      <c r="H44" s="82"/>
      <c r="I44" s="82"/>
      <c r="J44" s="14"/>
    </row>
    <row r="45" spans="2:11" x14ac:dyDescent="0.35">
      <c r="D45" s="81"/>
      <c r="E45" s="82"/>
      <c r="F45" s="82"/>
      <c r="G45" s="82"/>
      <c r="H45" s="82"/>
      <c r="I45" s="82"/>
    </row>
    <row r="46" spans="2:11" x14ac:dyDescent="0.35">
      <c r="D46" s="81"/>
      <c r="E46" s="82"/>
      <c r="F46" s="82"/>
      <c r="G46" s="82"/>
      <c r="H46" s="82"/>
      <c r="I46" s="82"/>
    </row>
    <row r="47" spans="2:11" x14ac:dyDescent="0.35">
      <c r="D47" s="15"/>
      <c r="E47" s="79"/>
      <c r="F47" s="79"/>
      <c r="G47" s="79"/>
      <c r="H47" s="80"/>
      <c r="I47" s="80"/>
    </row>
    <row r="48" spans="2:11" x14ac:dyDescent="0.35">
      <c r="H48" s="3"/>
    </row>
  </sheetData>
  <mergeCells count="4">
    <mergeCell ref="H10:J10"/>
    <mergeCell ref="B1:F1"/>
    <mergeCell ref="B2:F2"/>
    <mergeCell ref="B3:F3"/>
  </mergeCells>
  <printOptions horizontalCentered="1"/>
  <pageMargins left="0.7" right="0.7" top="0.75" bottom="0.75" header="0.3" footer="0.3"/>
  <pageSetup orientation="portrait" r:id="rId1"/>
  <headerFooter>
    <oddFooter>&amp;R&amp;7&amp;Z&amp;F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C43D-1580-4FDA-95E1-D1DBC706D167}">
  <sheetPr>
    <tabColor rgb="FFFFC000"/>
  </sheetPr>
  <dimension ref="A1:K49"/>
  <sheetViews>
    <sheetView workbookViewId="0"/>
  </sheetViews>
  <sheetFormatPr defaultRowHeight="14.5" x14ac:dyDescent="0.35"/>
  <cols>
    <col min="2" max="2" width="17.36328125" customWidth="1"/>
    <col min="3" max="3" width="6.6328125" style="1" customWidth="1"/>
    <col min="4" max="4" width="9.6328125" style="1" customWidth="1"/>
    <col min="5" max="5" width="9.54296875" style="1" bestFit="1" customWidth="1"/>
    <col min="6" max="6" width="12.1796875" style="1" bestFit="1" customWidth="1"/>
    <col min="7" max="7" width="11.36328125" customWidth="1"/>
    <col min="8" max="11" width="9.6328125" customWidth="1"/>
    <col min="12" max="17" width="6.6328125" customWidth="1"/>
  </cols>
  <sheetData>
    <row r="1" spans="1:11" ht="29" customHeight="1" x14ac:dyDescent="0.35">
      <c r="B1" s="154" t="s">
        <v>105</v>
      </c>
      <c r="C1" s="154"/>
      <c r="D1" s="154"/>
      <c r="E1" s="154"/>
      <c r="F1" s="154"/>
    </row>
    <row r="2" spans="1:11" ht="29" customHeight="1" x14ac:dyDescent="0.35">
      <c r="B2" s="154" t="s">
        <v>104</v>
      </c>
      <c r="C2" s="154"/>
      <c r="D2" s="154"/>
      <c r="E2" s="154"/>
      <c r="F2" s="154"/>
    </row>
    <row r="3" spans="1:11" ht="29" customHeight="1" x14ac:dyDescent="0.65">
      <c r="B3" s="155" t="s">
        <v>108</v>
      </c>
      <c r="C3" s="155"/>
      <c r="D3" s="155"/>
      <c r="E3" s="155"/>
      <c r="F3" s="155"/>
      <c r="G3" s="14"/>
      <c r="H3" s="14"/>
      <c r="I3" s="14"/>
      <c r="J3" s="14"/>
      <c r="K3" s="45"/>
    </row>
    <row r="4" spans="1:11" ht="38" customHeight="1" x14ac:dyDescent="0.65">
      <c r="B4" s="100"/>
      <c r="C4" s="100"/>
      <c r="D4" s="100"/>
      <c r="E4" s="100"/>
      <c r="F4" s="100"/>
      <c r="G4" s="14"/>
      <c r="H4" s="14"/>
      <c r="I4" s="14"/>
      <c r="J4" s="14"/>
      <c r="K4" s="45"/>
    </row>
    <row r="5" spans="1:11" ht="34" customHeight="1" x14ac:dyDescent="0.35">
      <c r="A5" s="108"/>
      <c r="B5" s="109" t="s">
        <v>106</v>
      </c>
      <c r="C5" s="110"/>
      <c r="D5" s="111"/>
      <c r="E5" s="112"/>
      <c r="F5" s="113"/>
      <c r="G5" s="14"/>
      <c r="H5" s="14"/>
      <c r="I5" s="14"/>
      <c r="J5" s="14"/>
      <c r="K5" s="45"/>
    </row>
    <row r="6" spans="1:11" ht="34" customHeight="1" x14ac:dyDescent="0.35">
      <c r="A6" s="108"/>
      <c r="B6" s="109" t="s">
        <v>107</v>
      </c>
      <c r="C6" s="114"/>
      <c r="D6" s="111"/>
      <c r="E6" s="112"/>
      <c r="F6" s="113"/>
      <c r="G6" s="14"/>
      <c r="H6" s="14"/>
      <c r="I6" s="14"/>
      <c r="J6" s="14"/>
      <c r="K6" s="45"/>
    </row>
    <row r="7" spans="1:11" ht="18.5" x14ac:dyDescent="0.45">
      <c r="B7" s="107" t="s">
        <v>98</v>
      </c>
      <c r="C7" s="15"/>
      <c r="D7" s="15"/>
      <c r="E7" s="15"/>
    </row>
    <row r="8" spans="1:11" x14ac:dyDescent="0.35">
      <c r="C8" s="17" t="s">
        <v>0</v>
      </c>
      <c r="D8" s="17" t="s">
        <v>1</v>
      </c>
      <c r="E8" s="17" t="s">
        <v>5</v>
      </c>
      <c r="F8" s="17" t="s">
        <v>27</v>
      </c>
      <c r="G8" s="2"/>
      <c r="H8" s="153"/>
      <c r="I8" s="153"/>
      <c r="J8" s="153"/>
      <c r="K8" s="14"/>
    </row>
    <row r="9" spans="1:11" ht="20" customHeight="1" x14ac:dyDescent="0.35">
      <c r="B9" s="5" t="s">
        <v>13</v>
      </c>
      <c r="C9" s="101"/>
      <c r="D9" s="102"/>
      <c r="E9" s="103"/>
      <c r="F9" s="7" t="s">
        <v>19</v>
      </c>
      <c r="H9" s="99"/>
      <c r="I9" s="99"/>
      <c r="J9" s="99"/>
      <c r="K9" s="14"/>
    </row>
    <row r="10" spans="1:11" ht="20" customHeight="1" x14ac:dyDescent="0.35">
      <c r="B10" s="9" t="s">
        <v>14</v>
      </c>
      <c r="C10" s="104"/>
      <c r="D10" s="104"/>
      <c r="E10" s="105"/>
      <c r="F10" s="11" t="s">
        <v>21</v>
      </c>
      <c r="H10" s="99"/>
      <c r="I10" s="99"/>
      <c r="J10" s="99"/>
      <c r="K10" s="14"/>
    </row>
    <row r="11" spans="1:11" ht="20" customHeight="1" x14ac:dyDescent="0.35">
      <c r="B11" s="9" t="s">
        <v>15</v>
      </c>
      <c r="C11" s="104"/>
      <c r="D11" s="104"/>
      <c r="E11" s="105"/>
      <c r="F11" s="11" t="s">
        <v>22</v>
      </c>
    </row>
    <row r="12" spans="1:11" ht="20" customHeight="1" x14ac:dyDescent="0.35">
      <c r="B12" s="9" t="s">
        <v>16</v>
      </c>
      <c r="C12" s="104"/>
      <c r="D12" s="104"/>
      <c r="E12" s="105"/>
      <c r="F12" s="11" t="s">
        <v>23</v>
      </c>
      <c r="H12" s="14"/>
      <c r="I12" s="14"/>
    </row>
    <row r="13" spans="1:11" ht="20" customHeight="1" x14ac:dyDescent="0.35">
      <c r="B13" s="9" t="s">
        <v>17</v>
      </c>
      <c r="C13" s="104"/>
      <c r="D13" s="104"/>
      <c r="E13" s="105"/>
      <c r="F13" s="11" t="s">
        <v>24</v>
      </c>
      <c r="H13" s="14"/>
      <c r="I13" s="14"/>
    </row>
    <row r="14" spans="1:11" ht="20" customHeight="1" x14ac:dyDescent="0.35">
      <c r="B14" s="9" t="s">
        <v>18</v>
      </c>
      <c r="C14" s="104"/>
      <c r="D14" s="104"/>
      <c r="E14" s="105"/>
      <c r="F14" s="11" t="s">
        <v>25</v>
      </c>
    </row>
    <row r="15" spans="1:11" ht="20" customHeight="1" x14ac:dyDescent="0.35">
      <c r="B15" s="9" t="s">
        <v>3</v>
      </c>
      <c r="C15" s="106"/>
      <c r="D15" s="106"/>
      <c r="E15" s="105"/>
      <c r="F15" s="11" t="s">
        <v>26</v>
      </c>
    </row>
    <row r="16" spans="1:11" x14ac:dyDescent="0.35">
      <c r="C16" s="15" t="s">
        <v>9</v>
      </c>
      <c r="D16" s="15"/>
      <c r="E16" s="15"/>
      <c r="F16" s="15"/>
      <c r="G16" s="14"/>
      <c r="H16" s="14"/>
      <c r="I16" s="14"/>
    </row>
    <row r="17" spans="2:11" x14ac:dyDescent="0.35">
      <c r="C17" s="15"/>
      <c r="D17" s="15"/>
      <c r="E17" s="15"/>
      <c r="F17" s="15"/>
      <c r="G17" s="14"/>
      <c r="H17" s="14"/>
      <c r="I17" s="14"/>
      <c r="J17" s="15"/>
      <c r="K17" s="15"/>
    </row>
    <row r="18" spans="2:11" x14ac:dyDescent="0.35">
      <c r="B18" s="14" t="s">
        <v>90</v>
      </c>
      <c r="C18" s="14"/>
      <c r="D18" s="14"/>
      <c r="E18" s="14"/>
      <c r="F18" s="45">
        <f>7/36</f>
        <v>0.19444444444444445</v>
      </c>
      <c r="G18" s="4"/>
      <c r="H18" s="4"/>
      <c r="I18" s="4"/>
      <c r="J18" s="15"/>
      <c r="K18" s="15"/>
    </row>
    <row r="19" spans="2:11" x14ac:dyDescent="0.35">
      <c r="B19" s="14" t="s">
        <v>91</v>
      </c>
      <c r="C19" s="14"/>
      <c r="D19" s="14"/>
      <c r="E19" s="14"/>
      <c r="F19" s="45">
        <f>8/39</f>
        <v>0.20512820512820512</v>
      </c>
      <c r="G19" s="18"/>
      <c r="H19" s="18"/>
      <c r="J19" s="15"/>
      <c r="K19" s="15"/>
    </row>
    <row r="20" spans="2:11" x14ac:dyDescent="0.35">
      <c r="B20" s="14" t="s">
        <v>92</v>
      </c>
      <c r="C20" s="14"/>
      <c r="D20" s="14"/>
      <c r="E20" s="14"/>
      <c r="F20" s="45">
        <f>9/42</f>
        <v>0.21428571428571427</v>
      </c>
      <c r="G20" s="29"/>
      <c r="H20" s="29"/>
      <c r="J20" s="15"/>
      <c r="K20" s="15"/>
    </row>
    <row r="21" spans="2:11" x14ac:dyDescent="0.35">
      <c r="C21" s="15"/>
      <c r="D21" s="15"/>
      <c r="E21" s="15"/>
      <c r="F21" s="15"/>
      <c r="G21" s="15"/>
      <c r="H21" s="14"/>
      <c r="J21" s="15"/>
      <c r="K21" s="15"/>
    </row>
    <row r="22" spans="2:11" x14ac:dyDescent="0.35">
      <c r="B22" s="14"/>
      <c r="C22" s="15"/>
      <c r="D22" s="18"/>
      <c r="E22" s="15"/>
      <c r="F22" s="15"/>
      <c r="G22" s="14"/>
      <c r="H22" s="148"/>
      <c r="I22" s="148"/>
      <c r="J22" s="148"/>
      <c r="K22" s="95"/>
    </row>
    <row r="23" spans="2:11" ht="30" customHeight="1" x14ac:dyDescent="0.45">
      <c r="B23" s="120" t="s">
        <v>109</v>
      </c>
      <c r="C23" s="7"/>
      <c r="D23" s="19"/>
      <c r="E23" s="20"/>
      <c r="F23" s="20"/>
      <c r="G23" s="60"/>
      <c r="H23" s="96"/>
      <c r="I23" s="14"/>
      <c r="J23" s="14"/>
      <c r="K23" s="14"/>
    </row>
    <row r="24" spans="2:11" ht="30" customHeight="1" x14ac:dyDescent="0.45">
      <c r="B24" s="121" t="s">
        <v>110</v>
      </c>
      <c r="C24" s="11"/>
      <c r="D24" s="115"/>
      <c r="E24" s="116"/>
      <c r="F24" s="116"/>
      <c r="G24" s="117"/>
      <c r="H24" s="97"/>
      <c r="I24" s="14"/>
      <c r="J24" s="14"/>
      <c r="K24" s="14"/>
    </row>
    <row r="25" spans="2:11" ht="30" customHeight="1" x14ac:dyDescent="0.45">
      <c r="B25" s="122" t="s">
        <v>111</v>
      </c>
      <c r="C25" s="28"/>
      <c r="D25" s="118"/>
      <c r="E25" s="88"/>
      <c r="F25" s="88"/>
      <c r="G25" s="119"/>
      <c r="H25" s="97"/>
      <c r="I25" s="14"/>
      <c r="J25" s="15"/>
      <c r="K25" s="15"/>
    </row>
    <row r="26" spans="2:11" ht="30" customHeight="1" x14ac:dyDescent="0.35">
      <c r="B26" s="159"/>
      <c r="C26" s="160"/>
      <c r="D26" s="161"/>
      <c r="E26" s="162"/>
      <c r="F26" s="162"/>
      <c r="G26" s="60"/>
      <c r="H26" s="97"/>
      <c r="I26" s="14"/>
      <c r="J26" s="15"/>
      <c r="K26" s="15"/>
    </row>
    <row r="27" spans="2:11" x14ac:dyDescent="0.35">
      <c r="B27" s="159"/>
      <c r="C27" s="160"/>
      <c r="D27" s="161"/>
      <c r="E27" s="162"/>
      <c r="F27" s="162"/>
      <c r="G27" s="61"/>
      <c r="H27" s="98"/>
      <c r="I27" s="14"/>
      <c r="J27" s="14"/>
      <c r="K27" s="14"/>
    </row>
    <row r="28" spans="2:11" x14ac:dyDescent="0.35">
      <c r="B28" s="159"/>
      <c r="C28" s="160"/>
      <c r="D28" s="160"/>
      <c r="E28" s="160"/>
      <c r="F28" s="160"/>
      <c r="H28" s="3"/>
      <c r="K28" s="89"/>
    </row>
    <row r="29" spans="2:11" x14ac:dyDescent="0.35">
      <c r="B29" s="159"/>
      <c r="C29" s="163"/>
      <c r="D29" s="163"/>
      <c r="E29" s="163"/>
      <c r="F29" s="163"/>
      <c r="G29" s="14"/>
      <c r="H29" s="14"/>
      <c r="I29" s="14"/>
      <c r="K29" s="89"/>
    </row>
    <row r="30" spans="2:11" x14ac:dyDescent="0.35">
      <c r="B30" s="159"/>
      <c r="C30" s="163"/>
      <c r="D30" s="163"/>
      <c r="E30" s="163"/>
      <c r="F30" s="163"/>
      <c r="G30" s="14"/>
      <c r="H30" s="14"/>
      <c r="I30" s="14"/>
      <c r="J30" s="15"/>
      <c r="K30" s="94"/>
    </row>
    <row r="31" spans="2:11" x14ac:dyDescent="0.35">
      <c r="B31" s="159"/>
      <c r="C31" s="163"/>
      <c r="D31" s="163"/>
      <c r="E31" s="163"/>
      <c r="F31" s="163"/>
      <c r="G31" s="14"/>
      <c r="H31" s="14"/>
      <c r="I31" s="14"/>
      <c r="J31" s="15"/>
      <c r="K31" s="29"/>
    </row>
    <row r="32" spans="2:11" x14ac:dyDescent="0.35">
      <c r="B32" s="159"/>
      <c r="C32" s="164"/>
      <c r="D32" s="164"/>
      <c r="E32" s="164"/>
      <c r="F32" s="164"/>
      <c r="G32" s="18"/>
      <c r="H32" s="18"/>
      <c r="I32" s="15"/>
      <c r="J32" s="18"/>
      <c r="K32" s="18"/>
    </row>
    <row r="33" spans="2:11" x14ac:dyDescent="0.35">
      <c r="B33" s="159"/>
      <c r="C33" s="165"/>
      <c r="D33" s="165"/>
      <c r="E33" s="165"/>
      <c r="F33" s="165"/>
      <c r="G33" s="5"/>
      <c r="H33" s="5"/>
      <c r="I33" s="8"/>
      <c r="J33" s="23"/>
      <c r="K33" s="25"/>
    </row>
    <row r="34" spans="2:11" x14ac:dyDescent="0.35">
      <c r="B34" s="159"/>
      <c r="C34" s="165"/>
      <c r="D34" s="165"/>
      <c r="E34" s="165"/>
      <c r="F34" s="160"/>
      <c r="G34" s="12"/>
      <c r="H34" s="9"/>
      <c r="I34" s="12"/>
      <c r="J34" s="24"/>
      <c r="K34" s="25"/>
    </row>
    <row r="35" spans="2:11" x14ac:dyDescent="0.35">
      <c r="B35" s="159"/>
      <c r="C35" s="160"/>
      <c r="D35" s="160"/>
      <c r="E35" s="165"/>
      <c r="F35" s="160"/>
      <c r="G35" s="9"/>
      <c r="H35" s="9"/>
      <c r="I35" s="12"/>
      <c r="J35" s="24"/>
      <c r="K35" s="25"/>
    </row>
    <row r="36" spans="2:11" x14ac:dyDescent="0.35">
      <c r="B36" s="5"/>
      <c r="C36" s="7"/>
      <c r="D36" s="7"/>
      <c r="E36" s="7"/>
      <c r="F36" s="6"/>
      <c r="G36" s="9"/>
      <c r="H36" s="9"/>
      <c r="I36" s="12"/>
      <c r="J36" s="24"/>
      <c r="K36" s="25"/>
    </row>
    <row r="37" spans="2:11" x14ac:dyDescent="0.35">
      <c r="B37" s="9"/>
      <c r="C37" s="10"/>
      <c r="D37" s="11"/>
      <c r="E37" s="11"/>
      <c r="F37" s="11"/>
      <c r="G37" s="9"/>
      <c r="H37" s="12"/>
      <c r="I37" s="12"/>
      <c r="J37" s="24"/>
      <c r="K37" s="25"/>
    </row>
    <row r="38" spans="2:11" x14ac:dyDescent="0.35">
      <c r="B38" s="9"/>
      <c r="C38" s="11"/>
      <c r="D38" s="11"/>
      <c r="E38" s="11"/>
      <c r="F38" s="11"/>
      <c r="G38" s="9"/>
      <c r="H38" s="9"/>
      <c r="I38" s="9"/>
      <c r="J38" s="9"/>
      <c r="K38" s="13"/>
    </row>
    <row r="41" spans="2:11" x14ac:dyDescent="0.35">
      <c r="G41" s="1"/>
    </row>
    <row r="42" spans="2:11" x14ac:dyDescent="0.35">
      <c r="D42" s="15"/>
      <c r="E42" s="29"/>
      <c r="F42" s="29"/>
      <c r="G42" s="29"/>
      <c r="H42" s="76"/>
      <c r="I42" s="76"/>
    </row>
    <row r="43" spans="2:11" x14ac:dyDescent="0.35">
      <c r="D43" s="78"/>
      <c r="E43" s="82"/>
      <c r="F43" s="82"/>
      <c r="G43" s="82"/>
      <c r="H43" s="82"/>
      <c r="I43" s="82"/>
    </row>
    <row r="44" spans="2:11" x14ac:dyDescent="0.35">
      <c r="D44" s="81"/>
      <c r="E44" s="82"/>
      <c r="F44" s="82"/>
      <c r="G44" s="82"/>
      <c r="H44" s="82"/>
      <c r="I44" s="82"/>
    </row>
    <row r="45" spans="2:11" x14ac:dyDescent="0.35">
      <c r="D45" s="81"/>
      <c r="E45" s="82"/>
      <c r="F45" s="82"/>
      <c r="G45" s="82"/>
      <c r="H45" s="82"/>
      <c r="I45" s="82"/>
      <c r="J45" s="14"/>
    </row>
    <row r="46" spans="2:11" x14ac:dyDescent="0.35">
      <c r="D46" s="81"/>
      <c r="E46" s="82"/>
      <c r="F46" s="82"/>
      <c r="G46" s="82"/>
      <c r="H46" s="82"/>
      <c r="I46" s="82"/>
    </row>
    <row r="47" spans="2:11" x14ac:dyDescent="0.35">
      <c r="D47" s="81"/>
      <c r="E47" s="82"/>
      <c r="F47" s="82"/>
      <c r="G47" s="82"/>
      <c r="H47" s="82"/>
      <c r="I47" s="82"/>
    </row>
    <row r="48" spans="2:11" x14ac:dyDescent="0.35">
      <c r="D48" s="15"/>
      <c r="E48" s="79"/>
      <c r="F48" s="79"/>
      <c r="G48" s="79"/>
      <c r="H48" s="80"/>
      <c r="I48" s="80"/>
    </row>
    <row r="49" spans="8:8" x14ac:dyDescent="0.35">
      <c r="H49" s="3"/>
    </row>
  </sheetData>
  <mergeCells count="5">
    <mergeCell ref="B1:F1"/>
    <mergeCell ref="B2:F2"/>
    <mergeCell ref="B3:F3"/>
    <mergeCell ref="H8:J8"/>
    <mergeCell ref="H22:J22"/>
  </mergeCells>
  <printOptions horizontalCentered="1"/>
  <pageMargins left="0.7" right="0.7" top="0.75" bottom="0.75" header="0.3" footer="0.3"/>
  <pageSetup orientation="portrait" r:id="rId1"/>
  <headerFooter>
    <oddFooter>&amp;R&amp;7&amp;Z&amp;F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C900 5 Speed A</vt:lpstr>
      <vt:lpstr>C900 5 Speed B</vt:lpstr>
      <vt:lpstr>V-4 4 Speed</vt:lpstr>
      <vt:lpstr>C900 Tooth Count</vt:lpstr>
      <vt:lpstr>V-4 Tooth Count</vt:lpstr>
      <vt:lpstr>'C900 5 Speed A'!Print_Area</vt:lpstr>
      <vt:lpstr>'C900 5 Speed B'!Print_Area</vt:lpstr>
      <vt:lpstr>'C900 Tooth Count'!Print_Area</vt:lpstr>
      <vt:lpstr>'V-4 4 Speed'!Print_Area</vt:lpstr>
      <vt:lpstr>'V-4 Tooth 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Jerry Danner</cp:lastModifiedBy>
  <cp:lastPrinted>2025-01-31T15:13:46Z</cp:lastPrinted>
  <dcterms:created xsi:type="dcterms:W3CDTF">2020-03-03T05:16:51Z</dcterms:created>
  <dcterms:modified xsi:type="dcterms:W3CDTF">2025-01-31T15:22:38Z</dcterms:modified>
</cp:coreProperties>
</file>